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CRECHE TIPO 1 - 2022 - EM FRENTE AO POLO\2022 - LICITAÇÃO 2022\"/>
    </mc:Choice>
  </mc:AlternateContent>
  <xr:revisionPtr revIDLastSave="0" documentId="13_ncr:1_{38907418-439D-4416-A558-D5A3E047A36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ORÇAMENTO!$A$10:$G$564</definedName>
    <definedName name="_xlnm.Print_Area" localSheetId="2">BDI!$A$1:$E$45</definedName>
    <definedName name="_xlnm.Print_Area" localSheetId="1">CRONOGRAMA!$A$1:$X$49</definedName>
    <definedName name="_xlnm.Print_Area" localSheetId="0">ORÇAMENTO!$A$1:$G$572</definedName>
    <definedName name="BDI.TipoObra" hidden="1">[1]BDI!$A$138:$A$146</definedName>
    <definedName name="DESONERACAO" hidden="1">IF(OR(Import.Desoneracao="DESONERADO",Import.Desoneracao="SIM"),"SIM","NÃO")</definedName>
    <definedName name="Import.CR">[2]Dados!$G$8</definedName>
    <definedName name="Import.Desoneracao" hidden="1">OFFSET([1]DADOS!$G$18,0,-1)</definedName>
    <definedName name="Import.Município">[2]Dados!$G$7</definedName>
    <definedName name="Import.Proponente">[2]Dados!$G$6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G12" i="1"/>
  <c r="H11" i="1" s="1"/>
  <c r="AA41" i="2"/>
  <c r="AA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I12" i="1"/>
  <c r="I13" i="1"/>
  <c r="H13" i="1"/>
  <c r="E29" i="5"/>
  <c r="B17" i="2" l="1"/>
  <c r="I11" i="1"/>
  <c r="I14" i="1"/>
  <c r="I15" i="1"/>
  <c r="F15" i="1" s="1"/>
  <c r="G15" i="1" s="1"/>
  <c r="I16" i="1"/>
  <c r="I17" i="1"/>
  <c r="I18" i="1"/>
  <c r="F18" i="1" s="1"/>
  <c r="G18" i="1" s="1"/>
  <c r="I19" i="1"/>
  <c r="F19" i="1" s="1"/>
  <c r="G19" i="1" s="1"/>
  <c r="I20" i="1"/>
  <c r="F20" i="1" s="1"/>
  <c r="G20" i="1" s="1"/>
  <c r="I21" i="1"/>
  <c r="I22" i="1"/>
  <c r="I23" i="1"/>
  <c r="I24" i="1"/>
  <c r="I25" i="1"/>
  <c r="I26" i="1"/>
  <c r="F26" i="1" s="1"/>
  <c r="G26" i="1" s="1"/>
  <c r="I27" i="1"/>
  <c r="F27" i="1" s="1"/>
  <c r="G27" i="1" s="1"/>
  <c r="I28" i="1"/>
  <c r="F28" i="1" s="1"/>
  <c r="G28" i="1" s="1"/>
  <c r="I29" i="1"/>
  <c r="I30" i="1"/>
  <c r="I31" i="1"/>
  <c r="I32" i="1"/>
  <c r="I33" i="1"/>
  <c r="I34" i="1"/>
  <c r="F34" i="1" s="1"/>
  <c r="G34" i="1" s="1"/>
  <c r="I35" i="1"/>
  <c r="F35" i="1" s="1"/>
  <c r="G35" i="1" s="1"/>
  <c r="I36" i="1"/>
  <c r="F36" i="1" s="1"/>
  <c r="G36" i="1" s="1"/>
  <c r="I37" i="1"/>
  <c r="I38" i="1"/>
  <c r="I39" i="1"/>
  <c r="F39" i="1" s="1"/>
  <c r="G39" i="1" s="1"/>
  <c r="I40" i="1"/>
  <c r="I41" i="1"/>
  <c r="I42" i="1"/>
  <c r="F42" i="1" s="1"/>
  <c r="G42" i="1" s="1"/>
  <c r="I43" i="1"/>
  <c r="I44" i="1"/>
  <c r="F44" i="1" s="1"/>
  <c r="G44" i="1" s="1"/>
  <c r="I45" i="1"/>
  <c r="I46" i="1"/>
  <c r="I47" i="1"/>
  <c r="F47" i="1" s="1"/>
  <c r="G47" i="1" s="1"/>
  <c r="I48" i="1"/>
  <c r="I49" i="1"/>
  <c r="I50" i="1"/>
  <c r="F50" i="1" s="1"/>
  <c r="G50" i="1" s="1"/>
  <c r="I51" i="1"/>
  <c r="F51" i="1" s="1"/>
  <c r="G51" i="1" s="1"/>
  <c r="I52" i="1"/>
  <c r="F52" i="1" s="1"/>
  <c r="G52" i="1" s="1"/>
  <c r="I53" i="1"/>
  <c r="I54" i="1"/>
  <c r="I55" i="1"/>
  <c r="I56" i="1"/>
  <c r="I57" i="1"/>
  <c r="I58" i="1"/>
  <c r="F58" i="1" s="1"/>
  <c r="G58" i="1" s="1"/>
  <c r="I59" i="1"/>
  <c r="F59" i="1" s="1"/>
  <c r="G59" i="1" s="1"/>
  <c r="I60" i="1"/>
  <c r="F60" i="1" s="1"/>
  <c r="G60" i="1" s="1"/>
  <c r="I61" i="1"/>
  <c r="I62" i="1"/>
  <c r="I63" i="1"/>
  <c r="I64" i="1"/>
  <c r="I65" i="1"/>
  <c r="I66" i="1"/>
  <c r="F66" i="1" s="1"/>
  <c r="G66" i="1" s="1"/>
  <c r="I67" i="1"/>
  <c r="F67" i="1" s="1"/>
  <c r="G67" i="1" s="1"/>
  <c r="I68" i="1"/>
  <c r="F68" i="1" s="1"/>
  <c r="G68" i="1" s="1"/>
  <c r="I69" i="1"/>
  <c r="I70" i="1"/>
  <c r="I71" i="1"/>
  <c r="F71" i="1" s="1"/>
  <c r="G71" i="1" s="1"/>
  <c r="I72" i="1"/>
  <c r="I73" i="1"/>
  <c r="I74" i="1"/>
  <c r="F74" i="1" s="1"/>
  <c r="G74" i="1" s="1"/>
  <c r="I75" i="1"/>
  <c r="I76" i="1"/>
  <c r="F76" i="1" s="1"/>
  <c r="G76" i="1" s="1"/>
  <c r="I77" i="1"/>
  <c r="I78" i="1"/>
  <c r="I79" i="1"/>
  <c r="I80" i="1"/>
  <c r="I81" i="1"/>
  <c r="I82" i="1"/>
  <c r="F82" i="1" s="1"/>
  <c r="G82" i="1" s="1"/>
  <c r="I83" i="1"/>
  <c r="F83" i="1" s="1"/>
  <c r="G83" i="1" s="1"/>
  <c r="I84" i="1"/>
  <c r="F84" i="1" s="1"/>
  <c r="G84" i="1" s="1"/>
  <c r="I85" i="1"/>
  <c r="I86" i="1"/>
  <c r="I87" i="1"/>
  <c r="F87" i="1" s="1"/>
  <c r="G87" i="1" s="1"/>
  <c r="I88" i="1"/>
  <c r="I89" i="1"/>
  <c r="I90" i="1"/>
  <c r="F90" i="1" s="1"/>
  <c r="G90" i="1" s="1"/>
  <c r="I91" i="1"/>
  <c r="F91" i="1" s="1"/>
  <c r="G91" i="1" s="1"/>
  <c r="I92" i="1"/>
  <c r="F92" i="1" s="1"/>
  <c r="G92" i="1" s="1"/>
  <c r="I93" i="1"/>
  <c r="I94" i="1"/>
  <c r="I95" i="1"/>
  <c r="I96" i="1"/>
  <c r="I97" i="1"/>
  <c r="I98" i="1"/>
  <c r="F98" i="1" s="1"/>
  <c r="G98" i="1" s="1"/>
  <c r="I99" i="1"/>
  <c r="F99" i="1" s="1"/>
  <c r="G99" i="1" s="1"/>
  <c r="I100" i="1"/>
  <c r="F100" i="1" s="1"/>
  <c r="G100" i="1" s="1"/>
  <c r="I101" i="1"/>
  <c r="I102" i="1"/>
  <c r="I103" i="1"/>
  <c r="F103" i="1" s="1"/>
  <c r="G103" i="1" s="1"/>
  <c r="I104" i="1"/>
  <c r="I105" i="1"/>
  <c r="I106" i="1"/>
  <c r="F106" i="1" s="1"/>
  <c r="G106" i="1" s="1"/>
  <c r="I107" i="1"/>
  <c r="I108" i="1"/>
  <c r="F108" i="1" s="1"/>
  <c r="G108" i="1" s="1"/>
  <c r="I109" i="1"/>
  <c r="I110" i="1"/>
  <c r="I111" i="1"/>
  <c r="I112" i="1"/>
  <c r="I113" i="1"/>
  <c r="I114" i="1"/>
  <c r="F114" i="1" s="1"/>
  <c r="G114" i="1" s="1"/>
  <c r="I115" i="1"/>
  <c r="F115" i="1" s="1"/>
  <c r="G115" i="1" s="1"/>
  <c r="I116" i="1"/>
  <c r="F116" i="1" s="1"/>
  <c r="G116" i="1" s="1"/>
  <c r="I117" i="1"/>
  <c r="I118" i="1"/>
  <c r="I119" i="1"/>
  <c r="F119" i="1" s="1"/>
  <c r="G119" i="1" s="1"/>
  <c r="I120" i="1"/>
  <c r="I121" i="1"/>
  <c r="I122" i="1"/>
  <c r="F122" i="1" s="1"/>
  <c r="G122" i="1" s="1"/>
  <c r="I123" i="1"/>
  <c r="F123" i="1" s="1"/>
  <c r="G123" i="1" s="1"/>
  <c r="I124" i="1"/>
  <c r="F124" i="1" s="1"/>
  <c r="G124" i="1" s="1"/>
  <c r="I125" i="1"/>
  <c r="I126" i="1"/>
  <c r="I127" i="1"/>
  <c r="I128" i="1"/>
  <c r="I129" i="1"/>
  <c r="I130" i="1"/>
  <c r="F130" i="1" s="1"/>
  <c r="G130" i="1" s="1"/>
  <c r="I131" i="1"/>
  <c r="F131" i="1" s="1"/>
  <c r="G131" i="1" s="1"/>
  <c r="I132" i="1"/>
  <c r="F132" i="1" s="1"/>
  <c r="G132" i="1" s="1"/>
  <c r="I133" i="1"/>
  <c r="I134" i="1"/>
  <c r="I135" i="1"/>
  <c r="I136" i="1"/>
  <c r="I137" i="1"/>
  <c r="I138" i="1"/>
  <c r="F138" i="1" s="1"/>
  <c r="G138" i="1" s="1"/>
  <c r="I139" i="1"/>
  <c r="F139" i="1" s="1"/>
  <c r="G139" i="1" s="1"/>
  <c r="I140" i="1"/>
  <c r="F140" i="1" s="1"/>
  <c r="G140" i="1" s="1"/>
  <c r="I141" i="1"/>
  <c r="I142" i="1"/>
  <c r="I143" i="1"/>
  <c r="F143" i="1" s="1"/>
  <c r="G143" i="1" s="1"/>
  <c r="I144" i="1"/>
  <c r="I145" i="1"/>
  <c r="I146" i="1"/>
  <c r="F146" i="1" s="1"/>
  <c r="G146" i="1" s="1"/>
  <c r="I147" i="1"/>
  <c r="I148" i="1"/>
  <c r="F148" i="1" s="1"/>
  <c r="G148" i="1" s="1"/>
  <c r="I149" i="1"/>
  <c r="I150" i="1"/>
  <c r="I151" i="1"/>
  <c r="I152" i="1"/>
  <c r="I153" i="1"/>
  <c r="I154" i="1"/>
  <c r="F154" i="1" s="1"/>
  <c r="G154" i="1" s="1"/>
  <c r="I155" i="1"/>
  <c r="F155" i="1" s="1"/>
  <c r="G155" i="1" s="1"/>
  <c r="I156" i="1"/>
  <c r="F156" i="1" s="1"/>
  <c r="G156" i="1" s="1"/>
  <c r="I157" i="1"/>
  <c r="I158" i="1"/>
  <c r="I159" i="1"/>
  <c r="F159" i="1" s="1"/>
  <c r="G159" i="1" s="1"/>
  <c r="I160" i="1"/>
  <c r="I161" i="1"/>
  <c r="I162" i="1"/>
  <c r="F162" i="1" s="1"/>
  <c r="G162" i="1" s="1"/>
  <c r="I163" i="1"/>
  <c r="F163" i="1" s="1"/>
  <c r="G163" i="1" s="1"/>
  <c r="I164" i="1"/>
  <c r="F164" i="1" s="1"/>
  <c r="G164" i="1" s="1"/>
  <c r="I165" i="1"/>
  <c r="I166" i="1"/>
  <c r="I167" i="1"/>
  <c r="I168" i="1"/>
  <c r="I169" i="1"/>
  <c r="I170" i="1"/>
  <c r="F170" i="1" s="1"/>
  <c r="G170" i="1" s="1"/>
  <c r="I171" i="1"/>
  <c r="F171" i="1" s="1"/>
  <c r="G171" i="1" s="1"/>
  <c r="I172" i="1"/>
  <c r="F172" i="1" s="1"/>
  <c r="G172" i="1" s="1"/>
  <c r="I173" i="1"/>
  <c r="I174" i="1"/>
  <c r="I175" i="1"/>
  <c r="I176" i="1"/>
  <c r="I177" i="1"/>
  <c r="I178" i="1"/>
  <c r="F178" i="1" s="1"/>
  <c r="G178" i="1" s="1"/>
  <c r="I179" i="1"/>
  <c r="F179" i="1" s="1"/>
  <c r="G179" i="1" s="1"/>
  <c r="I180" i="1"/>
  <c r="F180" i="1" s="1"/>
  <c r="G180" i="1" s="1"/>
  <c r="I181" i="1"/>
  <c r="I182" i="1"/>
  <c r="I183" i="1"/>
  <c r="F183" i="1" s="1"/>
  <c r="G183" i="1" s="1"/>
  <c r="I184" i="1"/>
  <c r="I185" i="1"/>
  <c r="I186" i="1"/>
  <c r="F186" i="1" s="1"/>
  <c r="G186" i="1" s="1"/>
  <c r="I187" i="1"/>
  <c r="I188" i="1"/>
  <c r="F188" i="1" s="1"/>
  <c r="G188" i="1" s="1"/>
  <c r="I189" i="1"/>
  <c r="I190" i="1"/>
  <c r="I191" i="1"/>
  <c r="F191" i="1" s="1"/>
  <c r="G191" i="1" s="1"/>
  <c r="I192" i="1"/>
  <c r="I193" i="1"/>
  <c r="I194" i="1"/>
  <c r="F194" i="1" s="1"/>
  <c r="G194" i="1" s="1"/>
  <c r="I195" i="1"/>
  <c r="F195" i="1" s="1"/>
  <c r="G195" i="1" s="1"/>
  <c r="I196" i="1"/>
  <c r="F196" i="1" s="1"/>
  <c r="G196" i="1" s="1"/>
  <c r="I197" i="1"/>
  <c r="I198" i="1"/>
  <c r="I199" i="1"/>
  <c r="I200" i="1"/>
  <c r="I201" i="1"/>
  <c r="I202" i="1"/>
  <c r="F202" i="1" s="1"/>
  <c r="G202" i="1" s="1"/>
  <c r="I203" i="1"/>
  <c r="F203" i="1" s="1"/>
  <c r="G203" i="1" s="1"/>
  <c r="I204" i="1"/>
  <c r="F204" i="1" s="1"/>
  <c r="G204" i="1" s="1"/>
  <c r="I205" i="1"/>
  <c r="I206" i="1"/>
  <c r="I207" i="1"/>
  <c r="I208" i="1"/>
  <c r="I209" i="1"/>
  <c r="I210" i="1"/>
  <c r="F210" i="1" s="1"/>
  <c r="G210" i="1" s="1"/>
  <c r="I211" i="1"/>
  <c r="F211" i="1" s="1"/>
  <c r="G211" i="1" s="1"/>
  <c r="I212" i="1"/>
  <c r="F212" i="1" s="1"/>
  <c r="G212" i="1" s="1"/>
  <c r="I213" i="1"/>
  <c r="I214" i="1"/>
  <c r="I215" i="1"/>
  <c r="F215" i="1" s="1"/>
  <c r="G215" i="1" s="1"/>
  <c r="I216" i="1"/>
  <c r="I217" i="1"/>
  <c r="I218" i="1"/>
  <c r="F218" i="1" s="1"/>
  <c r="G218" i="1" s="1"/>
  <c r="I219" i="1"/>
  <c r="I220" i="1"/>
  <c r="F220" i="1" s="1"/>
  <c r="G220" i="1" s="1"/>
  <c r="I221" i="1"/>
  <c r="I222" i="1"/>
  <c r="I223" i="1"/>
  <c r="F223" i="1" s="1"/>
  <c r="G223" i="1" s="1"/>
  <c r="I224" i="1"/>
  <c r="I225" i="1"/>
  <c r="I226" i="1"/>
  <c r="F226" i="1" s="1"/>
  <c r="G226" i="1" s="1"/>
  <c r="I227" i="1"/>
  <c r="F227" i="1" s="1"/>
  <c r="G227" i="1" s="1"/>
  <c r="I228" i="1"/>
  <c r="F228" i="1" s="1"/>
  <c r="G228" i="1" s="1"/>
  <c r="I229" i="1"/>
  <c r="I230" i="1"/>
  <c r="I231" i="1"/>
  <c r="I232" i="1"/>
  <c r="I233" i="1"/>
  <c r="I234" i="1"/>
  <c r="F234" i="1" s="1"/>
  <c r="G234" i="1" s="1"/>
  <c r="I235" i="1"/>
  <c r="F235" i="1" s="1"/>
  <c r="G235" i="1" s="1"/>
  <c r="I236" i="1"/>
  <c r="F236" i="1" s="1"/>
  <c r="G236" i="1" s="1"/>
  <c r="I237" i="1"/>
  <c r="I238" i="1"/>
  <c r="I239" i="1"/>
  <c r="I240" i="1"/>
  <c r="I241" i="1"/>
  <c r="I242" i="1"/>
  <c r="F242" i="1" s="1"/>
  <c r="G242" i="1" s="1"/>
  <c r="I243" i="1"/>
  <c r="F243" i="1" s="1"/>
  <c r="G243" i="1" s="1"/>
  <c r="I244" i="1"/>
  <c r="F244" i="1" s="1"/>
  <c r="G244" i="1" s="1"/>
  <c r="I245" i="1"/>
  <c r="I246" i="1"/>
  <c r="I247" i="1"/>
  <c r="F247" i="1" s="1"/>
  <c r="G247" i="1" s="1"/>
  <c r="I248" i="1"/>
  <c r="I249" i="1"/>
  <c r="I250" i="1"/>
  <c r="F250" i="1" s="1"/>
  <c r="G250" i="1" s="1"/>
  <c r="I251" i="1"/>
  <c r="I252" i="1"/>
  <c r="F252" i="1" s="1"/>
  <c r="G252" i="1" s="1"/>
  <c r="I253" i="1"/>
  <c r="I254" i="1"/>
  <c r="I255" i="1"/>
  <c r="F255" i="1" s="1"/>
  <c r="G255" i="1" s="1"/>
  <c r="I256" i="1"/>
  <c r="I257" i="1"/>
  <c r="I258" i="1"/>
  <c r="F258" i="1" s="1"/>
  <c r="G258" i="1" s="1"/>
  <c r="I259" i="1"/>
  <c r="F259" i="1" s="1"/>
  <c r="G259" i="1" s="1"/>
  <c r="I260" i="1"/>
  <c r="F260" i="1" s="1"/>
  <c r="G260" i="1" s="1"/>
  <c r="I261" i="1"/>
  <c r="I262" i="1"/>
  <c r="I263" i="1"/>
  <c r="I264" i="1"/>
  <c r="I265" i="1"/>
  <c r="I266" i="1"/>
  <c r="F266" i="1" s="1"/>
  <c r="G266" i="1" s="1"/>
  <c r="I267" i="1"/>
  <c r="F267" i="1" s="1"/>
  <c r="G267" i="1" s="1"/>
  <c r="I268" i="1"/>
  <c r="F268" i="1" s="1"/>
  <c r="G268" i="1" s="1"/>
  <c r="I269" i="1"/>
  <c r="I270" i="1"/>
  <c r="I271" i="1"/>
  <c r="I272" i="1"/>
  <c r="I273" i="1"/>
  <c r="I274" i="1"/>
  <c r="F274" i="1" s="1"/>
  <c r="G274" i="1" s="1"/>
  <c r="I275" i="1"/>
  <c r="F275" i="1" s="1"/>
  <c r="G275" i="1" s="1"/>
  <c r="I276" i="1"/>
  <c r="F276" i="1" s="1"/>
  <c r="G276" i="1" s="1"/>
  <c r="I277" i="1"/>
  <c r="I278" i="1"/>
  <c r="I279" i="1"/>
  <c r="F279" i="1" s="1"/>
  <c r="G279" i="1" s="1"/>
  <c r="I280" i="1"/>
  <c r="I281" i="1"/>
  <c r="I282" i="1"/>
  <c r="F282" i="1" s="1"/>
  <c r="G282" i="1" s="1"/>
  <c r="I283" i="1"/>
  <c r="I284" i="1"/>
  <c r="F284" i="1" s="1"/>
  <c r="G284" i="1" s="1"/>
  <c r="I285" i="1"/>
  <c r="I286" i="1"/>
  <c r="I287" i="1"/>
  <c r="F287" i="1" s="1"/>
  <c r="G287" i="1" s="1"/>
  <c r="I288" i="1"/>
  <c r="I289" i="1"/>
  <c r="I290" i="1"/>
  <c r="F290" i="1" s="1"/>
  <c r="G290" i="1" s="1"/>
  <c r="I291" i="1"/>
  <c r="F291" i="1" s="1"/>
  <c r="G291" i="1" s="1"/>
  <c r="I292" i="1"/>
  <c r="F292" i="1" s="1"/>
  <c r="G292" i="1" s="1"/>
  <c r="I293" i="1"/>
  <c r="I294" i="1"/>
  <c r="I295" i="1"/>
  <c r="I296" i="1"/>
  <c r="I297" i="1"/>
  <c r="I298" i="1"/>
  <c r="F298" i="1" s="1"/>
  <c r="G298" i="1" s="1"/>
  <c r="I299" i="1"/>
  <c r="F299" i="1" s="1"/>
  <c r="G299" i="1" s="1"/>
  <c r="I300" i="1"/>
  <c r="F300" i="1" s="1"/>
  <c r="G300" i="1" s="1"/>
  <c r="I301" i="1"/>
  <c r="I302" i="1"/>
  <c r="I303" i="1"/>
  <c r="I304" i="1"/>
  <c r="I305" i="1"/>
  <c r="I306" i="1"/>
  <c r="F306" i="1" s="1"/>
  <c r="G306" i="1" s="1"/>
  <c r="I307" i="1"/>
  <c r="F307" i="1" s="1"/>
  <c r="G307" i="1" s="1"/>
  <c r="I308" i="1"/>
  <c r="F308" i="1" s="1"/>
  <c r="G308" i="1" s="1"/>
  <c r="I309" i="1"/>
  <c r="I310" i="1"/>
  <c r="I311" i="1"/>
  <c r="F311" i="1" s="1"/>
  <c r="G311" i="1" s="1"/>
  <c r="I312" i="1"/>
  <c r="I313" i="1"/>
  <c r="I314" i="1"/>
  <c r="F314" i="1" s="1"/>
  <c r="G314" i="1" s="1"/>
  <c r="I315" i="1"/>
  <c r="I316" i="1"/>
  <c r="F316" i="1" s="1"/>
  <c r="G316" i="1" s="1"/>
  <c r="I317" i="1"/>
  <c r="I318" i="1"/>
  <c r="I319" i="1"/>
  <c r="I320" i="1"/>
  <c r="I321" i="1"/>
  <c r="I322" i="1"/>
  <c r="F322" i="1" s="1"/>
  <c r="G322" i="1" s="1"/>
  <c r="I323" i="1"/>
  <c r="F323" i="1" s="1"/>
  <c r="G323" i="1" s="1"/>
  <c r="I324" i="1"/>
  <c r="F324" i="1" s="1"/>
  <c r="G324" i="1" s="1"/>
  <c r="I325" i="1"/>
  <c r="I326" i="1"/>
  <c r="I327" i="1"/>
  <c r="F327" i="1" s="1"/>
  <c r="G327" i="1" s="1"/>
  <c r="I328" i="1"/>
  <c r="I329" i="1"/>
  <c r="I330" i="1"/>
  <c r="F330" i="1" s="1"/>
  <c r="G330" i="1" s="1"/>
  <c r="I331" i="1"/>
  <c r="F331" i="1" s="1"/>
  <c r="G331" i="1" s="1"/>
  <c r="I332" i="1"/>
  <c r="F332" i="1" s="1"/>
  <c r="G332" i="1" s="1"/>
  <c r="I333" i="1"/>
  <c r="I334" i="1"/>
  <c r="I335" i="1"/>
  <c r="I336" i="1"/>
  <c r="I337" i="1"/>
  <c r="I338" i="1"/>
  <c r="F338" i="1" s="1"/>
  <c r="G338" i="1" s="1"/>
  <c r="I339" i="1"/>
  <c r="F339" i="1" s="1"/>
  <c r="G339" i="1" s="1"/>
  <c r="I340" i="1"/>
  <c r="F340" i="1" s="1"/>
  <c r="G340" i="1" s="1"/>
  <c r="I341" i="1"/>
  <c r="I342" i="1"/>
  <c r="I343" i="1"/>
  <c r="I344" i="1"/>
  <c r="I345" i="1"/>
  <c r="I346" i="1"/>
  <c r="F346" i="1" s="1"/>
  <c r="G346" i="1" s="1"/>
  <c r="I347" i="1"/>
  <c r="F347" i="1" s="1"/>
  <c r="G347" i="1" s="1"/>
  <c r="I348" i="1"/>
  <c r="F348" i="1" s="1"/>
  <c r="G348" i="1" s="1"/>
  <c r="I349" i="1"/>
  <c r="I350" i="1"/>
  <c r="I351" i="1"/>
  <c r="F351" i="1" s="1"/>
  <c r="G351" i="1" s="1"/>
  <c r="I352" i="1"/>
  <c r="I353" i="1"/>
  <c r="I354" i="1"/>
  <c r="F354" i="1" s="1"/>
  <c r="G354" i="1" s="1"/>
  <c r="I355" i="1"/>
  <c r="I356" i="1"/>
  <c r="F356" i="1" s="1"/>
  <c r="G356" i="1" s="1"/>
  <c r="I357" i="1"/>
  <c r="I358" i="1"/>
  <c r="I359" i="1"/>
  <c r="F359" i="1" s="1"/>
  <c r="G359" i="1" s="1"/>
  <c r="I360" i="1"/>
  <c r="I361" i="1"/>
  <c r="I362" i="1"/>
  <c r="F362" i="1" s="1"/>
  <c r="G362" i="1" s="1"/>
  <c r="I363" i="1"/>
  <c r="F363" i="1" s="1"/>
  <c r="G363" i="1" s="1"/>
  <c r="I364" i="1"/>
  <c r="F364" i="1" s="1"/>
  <c r="G364" i="1" s="1"/>
  <c r="I365" i="1"/>
  <c r="I366" i="1"/>
  <c r="I367" i="1"/>
  <c r="I368" i="1"/>
  <c r="I369" i="1"/>
  <c r="I370" i="1"/>
  <c r="F370" i="1" s="1"/>
  <c r="G370" i="1" s="1"/>
  <c r="I371" i="1"/>
  <c r="F371" i="1" s="1"/>
  <c r="G371" i="1" s="1"/>
  <c r="I372" i="1"/>
  <c r="F372" i="1" s="1"/>
  <c r="G372" i="1" s="1"/>
  <c r="I373" i="1"/>
  <c r="I374" i="1"/>
  <c r="I375" i="1"/>
  <c r="I376" i="1"/>
  <c r="I377" i="1"/>
  <c r="I378" i="1"/>
  <c r="F378" i="1" s="1"/>
  <c r="G378" i="1" s="1"/>
  <c r="I379" i="1"/>
  <c r="F379" i="1" s="1"/>
  <c r="G379" i="1" s="1"/>
  <c r="I380" i="1"/>
  <c r="F380" i="1" s="1"/>
  <c r="G380" i="1" s="1"/>
  <c r="I381" i="1"/>
  <c r="I382" i="1"/>
  <c r="I383" i="1"/>
  <c r="F383" i="1" s="1"/>
  <c r="G383" i="1" s="1"/>
  <c r="I384" i="1"/>
  <c r="I385" i="1"/>
  <c r="I386" i="1"/>
  <c r="F386" i="1" s="1"/>
  <c r="G386" i="1" s="1"/>
  <c r="I387" i="1"/>
  <c r="I388" i="1"/>
  <c r="F388" i="1" s="1"/>
  <c r="G388" i="1" s="1"/>
  <c r="I389" i="1"/>
  <c r="I390" i="1"/>
  <c r="I391" i="1"/>
  <c r="F391" i="1" s="1"/>
  <c r="G391" i="1" s="1"/>
  <c r="I392" i="1"/>
  <c r="I393" i="1"/>
  <c r="I394" i="1"/>
  <c r="F394" i="1" s="1"/>
  <c r="G394" i="1" s="1"/>
  <c r="I395" i="1"/>
  <c r="F395" i="1" s="1"/>
  <c r="G395" i="1" s="1"/>
  <c r="I396" i="1"/>
  <c r="F396" i="1" s="1"/>
  <c r="G396" i="1" s="1"/>
  <c r="I397" i="1"/>
  <c r="I398" i="1"/>
  <c r="I399" i="1"/>
  <c r="I400" i="1"/>
  <c r="I401" i="1"/>
  <c r="I402" i="1"/>
  <c r="F402" i="1" s="1"/>
  <c r="G402" i="1" s="1"/>
  <c r="I403" i="1"/>
  <c r="F403" i="1" s="1"/>
  <c r="G403" i="1" s="1"/>
  <c r="I404" i="1"/>
  <c r="F404" i="1" s="1"/>
  <c r="G404" i="1" s="1"/>
  <c r="I405" i="1"/>
  <c r="I406" i="1"/>
  <c r="I407" i="1"/>
  <c r="I408" i="1"/>
  <c r="I409" i="1"/>
  <c r="I410" i="1"/>
  <c r="F410" i="1" s="1"/>
  <c r="G410" i="1" s="1"/>
  <c r="I411" i="1"/>
  <c r="F411" i="1" s="1"/>
  <c r="G411" i="1" s="1"/>
  <c r="I412" i="1"/>
  <c r="F412" i="1" s="1"/>
  <c r="G412" i="1" s="1"/>
  <c r="I413" i="1"/>
  <c r="I414" i="1"/>
  <c r="I415" i="1"/>
  <c r="F415" i="1" s="1"/>
  <c r="G415" i="1" s="1"/>
  <c r="I416" i="1"/>
  <c r="I417" i="1"/>
  <c r="I418" i="1"/>
  <c r="F418" i="1" s="1"/>
  <c r="G418" i="1" s="1"/>
  <c r="I419" i="1"/>
  <c r="I420" i="1"/>
  <c r="F420" i="1" s="1"/>
  <c r="G420" i="1" s="1"/>
  <c r="I421" i="1"/>
  <c r="I422" i="1"/>
  <c r="I423" i="1"/>
  <c r="F423" i="1" s="1"/>
  <c r="G423" i="1" s="1"/>
  <c r="I424" i="1"/>
  <c r="I425" i="1"/>
  <c r="I426" i="1"/>
  <c r="F426" i="1" s="1"/>
  <c r="G426" i="1" s="1"/>
  <c r="I427" i="1"/>
  <c r="F427" i="1" s="1"/>
  <c r="G427" i="1" s="1"/>
  <c r="I428" i="1"/>
  <c r="F428" i="1" s="1"/>
  <c r="G428" i="1" s="1"/>
  <c r="I429" i="1"/>
  <c r="I430" i="1"/>
  <c r="I431" i="1"/>
  <c r="I432" i="1"/>
  <c r="I433" i="1"/>
  <c r="I434" i="1"/>
  <c r="F434" i="1" s="1"/>
  <c r="G434" i="1" s="1"/>
  <c r="I435" i="1"/>
  <c r="F435" i="1" s="1"/>
  <c r="G435" i="1" s="1"/>
  <c r="I436" i="1"/>
  <c r="F436" i="1" s="1"/>
  <c r="G436" i="1" s="1"/>
  <c r="I437" i="1"/>
  <c r="I438" i="1"/>
  <c r="I439" i="1"/>
  <c r="I440" i="1"/>
  <c r="I441" i="1"/>
  <c r="I442" i="1"/>
  <c r="F442" i="1" s="1"/>
  <c r="G442" i="1" s="1"/>
  <c r="I443" i="1"/>
  <c r="F443" i="1" s="1"/>
  <c r="G443" i="1" s="1"/>
  <c r="I444" i="1"/>
  <c r="F444" i="1" s="1"/>
  <c r="G444" i="1" s="1"/>
  <c r="I445" i="1"/>
  <c r="I446" i="1"/>
  <c r="I447" i="1"/>
  <c r="F447" i="1" s="1"/>
  <c r="G447" i="1" s="1"/>
  <c r="I448" i="1"/>
  <c r="I449" i="1"/>
  <c r="I450" i="1"/>
  <c r="F450" i="1" s="1"/>
  <c r="G450" i="1" s="1"/>
  <c r="I451" i="1"/>
  <c r="F451" i="1" s="1"/>
  <c r="G451" i="1" s="1"/>
  <c r="I452" i="1"/>
  <c r="F452" i="1" s="1"/>
  <c r="G452" i="1" s="1"/>
  <c r="I453" i="1"/>
  <c r="I454" i="1"/>
  <c r="I455" i="1"/>
  <c r="F455" i="1" s="1"/>
  <c r="G455" i="1" s="1"/>
  <c r="I456" i="1"/>
  <c r="I457" i="1"/>
  <c r="I458" i="1"/>
  <c r="F458" i="1" s="1"/>
  <c r="G458" i="1" s="1"/>
  <c r="I459" i="1"/>
  <c r="F459" i="1" s="1"/>
  <c r="G459" i="1" s="1"/>
  <c r="I460" i="1"/>
  <c r="F460" i="1" s="1"/>
  <c r="G460" i="1" s="1"/>
  <c r="I461" i="1"/>
  <c r="I462" i="1"/>
  <c r="I463" i="1"/>
  <c r="I464" i="1"/>
  <c r="I465" i="1"/>
  <c r="I466" i="1"/>
  <c r="F466" i="1" s="1"/>
  <c r="G466" i="1" s="1"/>
  <c r="I467" i="1"/>
  <c r="F467" i="1" s="1"/>
  <c r="G467" i="1" s="1"/>
  <c r="I468" i="1"/>
  <c r="F468" i="1" s="1"/>
  <c r="G468" i="1" s="1"/>
  <c r="I469" i="1"/>
  <c r="I470" i="1"/>
  <c r="I471" i="1"/>
  <c r="I472" i="1"/>
  <c r="I473" i="1"/>
  <c r="I474" i="1"/>
  <c r="F474" i="1" s="1"/>
  <c r="G474" i="1" s="1"/>
  <c r="I475" i="1"/>
  <c r="F475" i="1" s="1"/>
  <c r="G475" i="1" s="1"/>
  <c r="I476" i="1"/>
  <c r="F476" i="1" s="1"/>
  <c r="G476" i="1" s="1"/>
  <c r="I477" i="1"/>
  <c r="I478" i="1"/>
  <c r="I479" i="1"/>
  <c r="F479" i="1" s="1"/>
  <c r="G479" i="1" s="1"/>
  <c r="I480" i="1"/>
  <c r="I481" i="1"/>
  <c r="I482" i="1"/>
  <c r="F482" i="1" s="1"/>
  <c r="G482" i="1" s="1"/>
  <c r="I483" i="1"/>
  <c r="I484" i="1"/>
  <c r="F484" i="1" s="1"/>
  <c r="G484" i="1" s="1"/>
  <c r="I485" i="1"/>
  <c r="I486" i="1"/>
  <c r="I487" i="1"/>
  <c r="F487" i="1" s="1"/>
  <c r="G487" i="1" s="1"/>
  <c r="I488" i="1"/>
  <c r="I489" i="1"/>
  <c r="I490" i="1"/>
  <c r="F490" i="1" s="1"/>
  <c r="G490" i="1" s="1"/>
  <c r="I491" i="1"/>
  <c r="F491" i="1" s="1"/>
  <c r="G491" i="1" s="1"/>
  <c r="I492" i="1"/>
  <c r="F492" i="1" s="1"/>
  <c r="G492" i="1" s="1"/>
  <c r="I493" i="1"/>
  <c r="I494" i="1"/>
  <c r="I495" i="1"/>
  <c r="I496" i="1"/>
  <c r="I497" i="1"/>
  <c r="I498" i="1"/>
  <c r="F498" i="1" s="1"/>
  <c r="G498" i="1" s="1"/>
  <c r="I499" i="1"/>
  <c r="F499" i="1" s="1"/>
  <c r="G499" i="1" s="1"/>
  <c r="I500" i="1"/>
  <c r="F500" i="1" s="1"/>
  <c r="G500" i="1" s="1"/>
  <c r="I501" i="1"/>
  <c r="I502" i="1"/>
  <c r="I503" i="1"/>
  <c r="I504" i="1"/>
  <c r="I505" i="1"/>
  <c r="I506" i="1"/>
  <c r="F506" i="1" s="1"/>
  <c r="G506" i="1" s="1"/>
  <c r="I507" i="1"/>
  <c r="F507" i="1" s="1"/>
  <c r="G507" i="1" s="1"/>
  <c r="I508" i="1"/>
  <c r="F508" i="1" s="1"/>
  <c r="G508" i="1" s="1"/>
  <c r="I509" i="1"/>
  <c r="I510" i="1"/>
  <c r="I511" i="1"/>
  <c r="F511" i="1" s="1"/>
  <c r="G511" i="1" s="1"/>
  <c r="I512" i="1"/>
  <c r="I513" i="1"/>
  <c r="I514" i="1"/>
  <c r="F514" i="1" s="1"/>
  <c r="G514" i="1" s="1"/>
  <c r="I515" i="1"/>
  <c r="F515" i="1" s="1"/>
  <c r="G515" i="1" s="1"/>
  <c r="I516" i="1"/>
  <c r="F516" i="1" s="1"/>
  <c r="G516" i="1" s="1"/>
  <c r="I517" i="1"/>
  <c r="I518" i="1"/>
  <c r="I519" i="1"/>
  <c r="I520" i="1"/>
  <c r="I521" i="1"/>
  <c r="I522" i="1"/>
  <c r="F522" i="1" s="1"/>
  <c r="G522" i="1" s="1"/>
  <c r="I523" i="1"/>
  <c r="F523" i="1" s="1"/>
  <c r="G523" i="1" s="1"/>
  <c r="I524" i="1"/>
  <c r="F524" i="1" s="1"/>
  <c r="G524" i="1" s="1"/>
  <c r="I525" i="1"/>
  <c r="I526" i="1"/>
  <c r="I527" i="1"/>
  <c r="F527" i="1" s="1"/>
  <c r="G527" i="1" s="1"/>
  <c r="I528" i="1"/>
  <c r="I529" i="1"/>
  <c r="I530" i="1"/>
  <c r="F530" i="1" s="1"/>
  <c r="G530" i="1" s="1"/>
  <c r="I531" i="1"/>
  <c r="F531" i="1" s="1"/>
  <c r="G531" i="1" s="1"/>
  <c r="I532" i="1"/>
  <c r="F532" i="1" s="1"/>
  <c r="G532" i="1" s="1"/>
  <c r="I533" i="1"/>
  <c r="I534" i="1"/>
  <c r="I535" i="1"/>
  <c r="F535" i="1" s="1"/>
  <c r="G535" i="1" s="1"/>
  <c r="I536" i="1"/>
  <c r="I537" i="1"/>
  <c r="I538" i="1"/>
  <c r="F538" i="1" s="1"/>
  <c r="G538" i="1" s="1"/>
  <c r="I539" i="1"/>
  <c r="F539" i="1" s="1"/>
  <c r="G539" i="1" s="1"/>
  <c r="I540" i="1"/>
  <c r="F540" i="1" s="1"/>
  <c r="G540" i="1" s="1"/>
  <c r="I541" i="1"/>
  <c r="I542" i="1"/>
  <c r="I543" i="1"/>
  <c r="I544" i="1"/>
  <c r="I545" i="1"/>
  <c r="I546" i="1"/>
  <c r="F546" i="1" s="1"/>
  <c r="G546" i="1" s="1"/>
  <c r="I547" i="1"/>
  <c r="F547" i="1" s="1"/>
  <c r="G547" i="1" s="1"/>
  <c r="I548" i="1"/>
  <c r="F548" i="1" s="1"/>
  <c r="G548" i="1" s="1"/>
  <c r="I549" i="1"/>
  <c r="I550" i="1"/>
  <c r="I551" i="1"/>
  <c r="F551" i="1" s="1"/>
  <c r="G551" i="1" s="1"/>
  <c r="I552" i="1"/>
  <c r="I553" i="1"/>
  <c r="I554" i="1"/>
  <c r="F554" i="1" s="1"/>
  <c r="G554" i="1" s="1"/>
  <c r="I555" i="1"/>
  <c r="F555" i="1" s="1"/>
  <c r="G555" i="1" s="1"/>
  <c r="I556" i="1"/>
  <c r="F556" i="1" s="1"/>
  <c r="G556" i="1" s="1"/>
  <c r="I557" i="1"/>
  <c r="I558" i="1"/>
  <c r="I559" i="1"/>
  <c r="F559" i="1" s="1"/>
  <c r="G559" i="1" s="1"/>
  <c r="I560" i="1"/>
  <c r="I561" i="1"/>
  <c r="I562" i="1"/>
  <c r="F562" i="1" s="1"/>
  <c r="G562" i="1" s="1"/>
  <c r="I563" i="1"/>
  <c r="F563" i="1" s="1"/>
  <c r="G563" i="1" s="1"/>
  <c r="I564" i="1"/>
  <c r="F564" i="1" s="1"/>
  <c r="G564" i="1" s="1"/>
  <c r="F11" i="1"/>
  <c r="G11" i="1" s="1"/>
  <c r="F16" i="1"/>
  <c r="G16" i="1" s="1"/>
  <c r="F17" i="1"/>
  <c r="G17" i="1" s="1"/>
  <c r="F21" i="1"/>
  <c r="G21" i="1" s="1"/>
  <c r="F22" i="1"/>
  <c r="G22" i="1" s="1"/>
  <c r="F23" i="1"/>
  <c r="G23" i="1" s="1"/>
  <c r="F24" i="1"/>
  <c r="G24" i="1" s="1"/>
  <c r="F25" i="1"/>
  <c r="G25" i="1" s="1"/>
  <c r="F29" i="1"/>
  <c r="G29" i="1" s="1"/>
  <c r="F30" i="1"/>
  <c r="G30" i="1" s="1"/>
  <c r="F31" i="1"/>
  <c r="G31" i="1" s="1"/>
  <c r="F32" i="1"/>
  <c r="G32" i="1" s="1"/>
  <c r="F33" i="1"/>
  <c r="G33" i="1" s="1"/>
  <c r="F37" i="1"/>
  <c r="G37" i="1" s="1"/>
  <c r="F38" i="1"/>
  <c r="G38" i="1" s="1"/>
  <c r="F40" i="1"/>
  <c r="G40" i="1" s="1"/>
  <c r="F41" i="1"/>
  <c r="G41" i="1" s="1"/>
  <c r="F43" i="1"/>
  <c r="G43" i="1" s="1"/>
  <c r="F45" i="1"/>
  <c r="G45" i="1" s="1"/>
  <c r="F46" i="1"/>
  <c r="G46" i="1" s="1"/>
  <c r="F48" i="1"/>
  <c r="G48" i="1" s="1"/>
  <c r="F49" i="1"/>
  <c r="G49" i="1" s="1"/>
  <c r="F53" i="1"/>
  <c r="G53" i="1" s="1"/>
  <c r="F54" i="1"/>
  <c r="G54" i="1" s="1"/>
  <c r="F55" i="1"/>
  <c r="G55" i="1" s="1"/>
  <c r="F56" i="1"/>
  <c r="G56" i="1" s="1"/>
  <c r="F57" i="1"/>
  <c r="G57" i="1" s="1"/>
  <c r="F61" i="1"/>
  <c r="G61" i="1" s="1"/>
  <c r="F62" i="1"/>
  <c r="G62" i="1"/>
  <c r="F63" i="1"/>
  <c r="G63" i="1" s="1"/>
  <c r="F64" i="1"/>
  <c r="G64" i="1" s="1"/>
  <c r="F65" i="1"/>
  <c r="G65" i="1" s="1"/>
  <c r="F69" i="1"/>
  <c r="G69" i="1" s="1"/>
  <c r="F70" i="1"/>
  <c r="G70" i="1" s="1"/>
  <c r="F72" i="1"/>
  <c r="G72" i="1" s="1"/>
  <c r="F73" i="1"/>
  <c r="G73" i="1" s="1"/>
  <c r="F75" i="1"/>
  <c r="G75" i="1" s="1"/>
  <c r="F77" i="1"/>
  <c r="G77" i="1" s="1"/>
  <c r="F78" i="1"/>
  <c r="G78" i="1" s="1"/>
  <c r="F79" i="1"/>
  <c r="G79" i="1" s="1"/>
  <c r="F80" i="1"/>
  <c r="G80" i="1" s="1"/>
  <c r="F81" i="1"/>
  <c r="G81" i="1" s="1"/>
  <c r="F85" i="1"/>
  <c r="G85" i="1" s="1"/>
  <c r="F86" i="1"/>
  <c r="G86" i="1" s="1"/>
  <c r="F88" i="1"/>
  <c r="G88" i="1" s="1"/>
  <c r="F89" i="1"/>
  <c r="G89" i="1" s="1"/>
  <c r="F93" i="1"/>
  <c r="G93" i="1" s="1"/>
  <c r="F94" i="1"/>
  <c r="G94" i="1" s="1"/>
  <c r="F95" i="1"/>
  <c r="G95" i="1" s="1"/>
  <c r="F96" i="1"/>
  <c r="G96" i="1" s="1"/>
  <c r="F97" i="1"/>
  <c r="G97" i="1" s="1"/>
  <c r="F101" i="1"/>
  <c r="G101" i="1" s="1"/>
  <c r="F102" i="1"/>
  <c r="G102" i="1" s="1"/>
  <c r="F104" i="1"/>
  <c r="G104" i="1" s="1"/>
  <c r="F105" i="1"/>
  <c r="G105" i="1" s="1"/>
  <c r="F107" i="1"/>
  <c r="G107" i="1" s="1"/>
  <c r="F109" i="1"/>
  <c r="G109" i="1" s="1"/>
  <c r="F110" i="1"/>
  <c r="G110" i="1" s="1"/>
  <c r="F111" i="1"/>
  <c r="G111" i="1" s="1"/>
  <c r="F112" i="1"/>
  <c r="G112" i="1" s="1"/>
  <c r="F113" i="1"/>
  <c r="G113" i="1" s="1"/>
  <c r="F117" i="1"/>
  <c r="G117" i="1" s="1"/>
  <c r="F118" i="1"/>
  <c r="G118" i="1" s="1"/>
  <c r="F120" i="1"/>
  <c r="G120" i="1" s="1"/>
  <c r="F121" i="1"/>
  <c r="G121" i="1" s="1"/>
  <c r="F125" i="1"/>
  <c r="G125" i="1" s="1"/>
  <c r="F126" i="1"/>
  <c r="G126" i="1" s="1"/>
  <c r="F127" i="1"/>
  <c r="G127" i="1" s="1"/>
  <c r="F128" i="1"/>
  <c r="G128" i="1" s="1"/>
  <c r="F129" i="1"/>
  <c r="G129" i="1" s="1"/>
  <c r="F133" i="1"/>
  <c r="G133" i="1" s="1"/>
  <c r="F134" i="1"/>
  <c r="G134" i="1" s="1"/>
  <c r="F135" i="1"/>
  <c r="G135" i="1" s="1"/>
  <c r="F136" i="1"/>
  <c r="G136" i="1" s="1"/>
  <c r="F137" i="1"/>
  <c r="G137" i="1" s="1"/>
  <c r="F141" i="1"/>
  <c r="G141" i="1" s="1"/>
  <c r="F142" i="1"/>
  <c r="G142" i="1" s="1"/>
  <c r="F144" i="1"/>
  <c r="G144" i="1" s="1"/>
  <c r="F145" i="1"/>
  <c r="G145" i="1" s="1"/>
  <c r="F147" i="1"/>
  <c r="G147" i="1" s="1"/>
  <c r="F149" i="1"/>
  <c r="G149" i="1" s="1"/>
  <c r="F150" i="1"/>
  <c r="G150" i="1" s="1"/>
  <c r="F151" i="1"/>
  <c r="G151" i="1" s="1"/>
  <c r="F152" i="1"/>
  <c r="G152" i="1" s="1"/>
  <c r="F153" i="1"/>
  <c r="G153" i="1" s="1"/>
  <c r="F157" i="1"/>
  <c r="G157" i="1" s="1"/>
  <c r="F158" i="1"/>
  <c r="G158" i="1" s="1"/>
  <c r="F160" i="1"/>
  <c r="G160" i="1" s="1"/>
  <c r="F161" i="1"/>
  <c r="G161" i="1" s="1"/>
  <c r="F165" i="1"/>
  <c r="G165" i="1" s="1"/>
  <c r="F166" i="1"/>
  <c r="G166" i="1" s="1"/>
  <c r="F167" i="1"/>
  <c r="G167" i="1" s="1"/>
  <c r="F168" i="1"/>
  <c r="G168" i="1" s="1"/>
  <c r="F169" i="1"/>
  <c r="G169" i="1" s="1"/>
  <c r="F173" i="1"/>
  <c r="G173" i="1" s="1"/>
  <c r="F174" i="1"/>
  <c r="G174" i="1" s="1"/>
  <c r="F175" i="1"/>
  <c r="G175" i="1" s="1"/>
  <c r="F176" i="1"/>
  <c r="G176" i="1" s="1"/>
  <c r="F177" i="1"/>
  <c r="G177" i="1" s="1"/>
  <c r="F181" i="1"/>
  <c r="G181" i="1" s="1"/>
  <c r="F182" i="1"/>
  <c r="G182" i="1" s="1"/>
  <c r="F184" i="1"/>
  <c r="G184" i="1" s="1"/>
  <c r="F185" i="1"/>
  <c r="G185" i="1" s="1"/>
  <c r="F187" i="1"/>
  <c r="G187" i="1" s="1"/>
  <c r="F189" i="1"/>
  <c r="G189" i="1" s="1"/>
  <c r="F190" i="1"/>
  <c r="G190" i="1" s="1"/>
  <c r="F192" i="1"/>
  <c r="G192" i="1" s="1"/>
  <c r="F193" i="1"/>
  <c r="G193" i="1" s="1"/>
  <c r="F197" i="1"/>
  <c r="G197" i="1" s="1"/>
  <c r="F198" i="1"/>
  <c r="G198" i="1" s="1"/>
  <c r="F199" i="1"/>
  <c r="G199" i="1" s="1"/>
  <c r="F200" i="1"/>
  <c r="G200" i="1" s="1"/>
  <c r="F201" i="1"/>
  <c r="G201" i="1" s="1"/>
  <c r="F205" i="1"/>
  <c r="G205" i="1" s="1"/>
  <c r="F206" i="1"/>
  <c r="G206" i="1" s="1"/>
  <c r="F207" i="1"/>
  <c r="G207" i="1" s="1"/>
  <c r="F208" i="1"/>
  <c r="G208" i="1" s="1"/>
  <c r="F209" i="1"/>
  <c r="G209" i="1" s="1"/>
  <c r="F213" i="1"/>
  <c r="G213" i="1" s="1"/>
  <c r="F214" i="1"/>
  <c r="G214" i="1" s="1"/>
  <c r="F216" i="1"/>
  <c r="G216" i="1" s="1"/>
  <c r="F217" i="1"/>
  <c r="G217" i="1" s="1"/>
  <c r="F219" i="1"/>
  <c r="G219" i="1" s="1"/>
  <c r="F221" i="1"/>
  <c r="G221" i="1" s="1"/>
  <c r="F222" i="1"/>
  <c r="G222" i="1" s="1"/>
  <c r="F224" i="1"/>
  <c r="G224" i="1" s="1"/>
  <c r="F225" i="1"/>
  <c r="G225" i="1" s="1"/>
  <c r="F229" i="1"/>
  <c r="G229" i="1" s="1"/>
  <c r="F230" i="1"/>
  <c r="G230" i="1" s="1"/>
  <c r="F231" i="1"/>
  <c r="G231" i="1" s="1"/>
  <c r="F232" i="1"/>
  <c r="G232" i="1" s="1"/>
  <c r="F233" i="1"/>
  <c r="G233" i="1" s="1"/>
  <c r="F237" i="1"/>
  <c r="G237" i="1" s="1"/>
  <c r="F238" i="1"/>
  <c r="G238" i="1" s="1"/>
  <c r="F239" i="1"/>
  <c r="G239" i="1" s="1"/>
  <c r="F240" i="1"/>
  <c r="G240" i="1" s="1"/>
  <c r="F241" i="1"/>
  <c r="G241" i="1" s="1"/>
  <c r="F245" i="1"/>
  <c r="G245" i="1" s="1"/>
  <c r="F246" i="1"/>
  <c r="G246" i="1" s="1"/>
  <c r="F248" i="1"/>
  <c r="G248" i="1" s="1"/>
  <c r="F249" i="1"/>
  <c r="G249" i="1" s="1"/>
  <c r="F251" i="1"/>
  <c r="G251" i="1" s="1"/>
  <c r="F253" i="1"/>
  <c r="G253" i="1" s="1"/>
  <c r="F254" i="1"/>
  <c r="G254" i="1" s="1"/>
  <c r="F256" i="1"/>
  <c r="G256" i="1" s="1"/>
  <c r="F257" i="1"/>
  <c r="G257" i="1" s="1"/>
  <c r="F261" i="1"/>
  <c r="G261" i="1" s="1"/>
  <c r="F262" i="1"/>
  <c r="G262" i="1" s="1"/>
  <c r="F263" i="1"/>
  <c r="G263" i="1" s="1"/>
  <c r="F264" i="1"/>
  <c r="G264" i="1" s="1"/>
  <c r="F265" i="1"/>
  <c r="G265" i="1" s="1"/>
  <c r="F269" i="1"/>
  <c r="G269" i="1" s="1"/>
  <c r="F270" i="1"/>
  <c r="G270" i="1" s="1"/>
  <c r="F271" i="1"/>
  <c r="G271" i="1" s="1"/>
  <c r="F272" i="1"/>
  <c r="G272" i="1" s="1"/>
  <c r="F273" i="1"/>
  <c r="G273" i="1" s="1"/>
  <c r="F277" i="1"/>
  <c r="G277" i="1" s="1"/>
  <c r="F278" i="1"/>
  <c r="G278" i="1" s="1"/>
  <c r="F280" i="1"/>
  <c r="G280" i="1" s="1"/>
  <c r="F281" i="1"/>
  <c r="G281" i="1" s="1"/>
  <c r="F283" i="1"/>
  <c r="G283" i="1" s="1"/>
  <c r="F285" i="1"/>
  <c r="G285" i="1" s="1"/>
  <c r="F286" i="1"/>
  <c r="G286" i="1" s="1"/>
  <c r="F288" i="1"/>
  <c r="G288" i="1" s="1"/>
  <c r="F289" i="1"/>
  <c r="G289" i="1" s="1"/>
  <c r="F293" i="1"/>
  <c r="G293" i="1" s="1"/>
  <c r="F294" i="1"/>
  <c r="G294" i="1" s="1"/>
  <c r="F295" i="1"/>
  <c r="G295" i="1" s="1"/>
  <c r="F296" i="1"/>
  <c r="G296" i="1" s="1"/>
  <c r="F297" i="1"/>
  <c r="G297" i="1" s="1"/>
  <c r="F301" i="1"/>
  <c r="G301" i="1" s="1"/>
  <c r="F302" i="1"/>
  <c r="G302" i="1" s="1"/>
  <c r="F303" i="1"/>
  <c r="G303" i="1" s="1"/>
  <c r="F304" i="1"/>
  <c r="G304" i="1" s="1"/>
  <c r="F305" i="1"/>
  <c r="G305" i="1" s="1"/>
  <c r="F309" i="1"/>
  <c r="G309" i="1" s="1"/>
  <c r="F310" i="1"/>
  <c r="G310" i="1" s="1"/>
  <c r="F312" i="1"/>
  <c r="G312" i="1" s="1"/>
  <c r="F313" i="1"/>
  <c r="G313" i="1" s="1"/>
  <c r="F315" i="1"/>
  <c r="G315" i="1" s="1"/>
  <c r="F317" i="1"/>
  <c r="G317" i="1" s="1"/>
  <c r="F318" i="1"/>
  <c r="G318" i="1" s="1"/>
  <c r="F319" i="1"/>
  <c r="G319" i="1" s="1"/>
  <c r="F320" i="1"/>
  <c r="G320" i="1" s="1"/>
  <c r="F321" i="1"/>
  <c r="G321" i="1" s="1"/>
  <c r="F325" i="1"/>
  <c r="G325" i="1" s="1"/>
  <c r="F326" i="1"/>
  <c r="G326" i="1" s="1"/>
  <c r="F328" i="1"/>
  <c r="G328" i="1" s="1"/>
  <c r="F329" i="1"/>
  <c r="G329" i="1" s="1"/>
  <c r="F333" i="1"/>
  <c r="G333" i="1" s="1"/>
  <c r="F334" i="1"/>
  <c r="G334" i="1" s="1"/>
  <c r="F335" i="1"/>
  <c r="G335" i="1" s="1"/>
  <c r="F336" i="1"/>
  <c r="G336" i="1" s="1"/>
  <c r="F337" i="1"/>
  <c r="G337" i="1" s="1"/>
  <c r="F341" i="1"/>
  <c r="G341" i="1" s="1"/>
  <c r="F342" i="1"/>
  <c r="G342" i="1" s="1"/>
  <c r="F343" i="1"/>
  <c r="G343" i="1" s="1"/>
  <c r="F344" i="1"/>
  <c r="G344" i="1" s="1"/>
  <c r="F345" i="1"/>
  <c r="G345" i="1" s="1"/>
  <c r="F349" i="1"/>
  <c r="G349" i="1" s="1"/>
  <c r="F350" i="1"/>
  <c r="G350" i="1" s="1"/>
  <c r="F352" i="1"/>
  <c r="G352" i="1" s="1"/>
  <c r="F353" i="1"/>
  <c r="G353" i="1" s="1"/>
  <c r="F355" i="1"/>
  <c r="G355" i="1" s="1"/>
  <c r="F357" i="1"/>
  <c r="G357" i="1" s="1"/>
  <c r="F358" i="1"/>
  <c r="G358" i="1" s="1"/>
  <c r="F360" i="1"/>
  <c r="G360" i="1" s="1"/>
  <c r="F361" i="1"/>
  <c r="G361" i="1" s="1"/>
  <c r="F365" i="1"/>
  <c r="G365" i="1" s="1"/>
  <c r="F366" i="1"/>
  <c r="G366" i="1" s="1"/>
  <c r="F367" i="1"/>
  <c r="G367" i="1" s="1"/>
  <c r="F368" i="1"/>
  <c r="G368" i="1" s="1"/>
  <c r="F369" i="1"/>
  <c r="G369" i="1" s="1"/>
  <c r="F373" i="1"/>
  <c r="G373" i="1" s="1"/>
  <c r="F374" i="1"/>
  <c r="G374" i="1" s="1"/>
  <c r="F375" i="1"/>
  <c r="G375" i="1" s="1"/>
  <c r="F376" i="1"/>
  <c r="G376" i="1" s="1"/>
  <c r="F377" i="1"/>
  <c r="G377" i="1" s="1"/>
  <c r="F381" i="1"/>
  <c r="G381" i="1" s="1"/>
  <c r="F382" i="1"/>
  <c r="G382" i="1" s="1"/>
  <c r="F384" i="1"/>
  <c r="G384" i="1" s="1"/>
  <c r="F385" i="1"/>
  <c r="G385" i="1" s="1"/>
  <c r="F387" i="1"/>
  <c r="G387" i="1" s="1"/>
  <c r="F389" i="1"/>
  <c r="G389" i="1" s="1"/>
  <c r="F390" i="1"/>
  <c r="G390" i="1" s="1"/>
  <c r="F392" i="1"/>
  <c r="G392" i="1" s="1"/>
  <c r="F393" i="1"/>
  <c r="G393" i="1" s="1"/>
  <c r="F397" i="1"/>
  <c r="G397" i="1" s="1"/>
  <c r="F398" i="1"/>
  <c r="G398" i="1" s="1"/>
  <c r="F399" i="1"/>
  <c r="G399" i="1" s="1"/>
  <c r="F400" i="1"/>
  <c r="G400" i="1" s="1"/>
  <c r="F401" i="1"/>
  <c r="G401" i="1" s="1"/>
  <c r="F405" i="1"/>
  <c r="G405" i="1" s="1"/>
  <c r="F406" i="1"/>
  <c r="G406" i="1" s="1"/>
  <c r="F407" i="1"/>
  <c r="G407" i="1" s="1"/>
  <c r="F408" i="1"/>
  <c r="G408" i="1" s="1"/>
  <c r="F409" i="1"/>
  <c r="G409" i="1" s="1"/>
  <c r="F413" i="1"/>
  <c r="G413" i="1" s="1"/>
  <c r="F414" i="1"/>
  <c r="G414" i="1" s="1"/>
  <c r="F416" i="1"/>
  <c r="G416" i="1" s="1"/>
  <c r="F417" i="1"/>
  <c r="G417" i="1" s="1"/>
  <c r="F419" i="1"/>
  <c r="G419" i="1" s="1"/>
  <c r="F421" i="1"/>
  <c r="G421" i="1" s="1"/>
  <c r="F422" i="1"/>
  <c r="G422" i="1" s="1"/>
  <c r="F424" i="1"/>
  <c r="G424" i="1" s="1"/>
  <c r="F425" i="1"/>
  <c r="G425" i="1" s="1"/>
  <c r="F429" i="1"/>
  <c r="G429" i="1" s="1"/>
  <c r="F430" i="1"/>
  <c r="G430" i="1" s="1"/>
  <c r="F431" i="1"/>
  <c r="G431" i="1" s="1"/>
  <c r="F432" i="1"/>
  <c r="G432" i="1" s="1"/>
  <c r="F433" i="1"/>
  <c r="G433" i="1" s="1"/>
  <c r="F437" i="1"/>
  <c r="G437" i="1" s="1"/>
  <c r="F438" i="1"/>
  <c r="G438" i="1" s="1"/>
  <c r="F439" i="1"/>
  <c r="G439" i="1" s="1"/>
  <c r="F440" i="1"/>
  <c r="G440" i="1" s="1"/>
  <c r="F441" i="1"/>
  <c r="G441" i="1" s="1"/>
  <c r="F445" i="1"/>
  <c r="G445" i="1" s="1"/>
  <c r="F446" i="1"/>
  <c r="G446" i="1" s="1"/>
  <c r="F448" i="1"/>
  <c r="G448" i="1" s="1"/>
  <c r="F449" i="1"/>
  <c r="G449" i="1" s="1"/>
  <c r="F453" i="1"/>
  <c r="G453" i="1" s="1"/>
  <c r="F454" i="1"/>
  <c r="G454" i="1" s="1"/>
  <c r="F456" i="1"/>
  <c r="G456" i="1" s="1"/>
  <c r="F457" i="1"/>
  <c r="G457" i="1" s="1"/>
  <c r="F461" i="1"/>
  <c r="G461" i="1" s="1"/>
  <c r="F462" i="1"/>
  <c r="G462" i="1" s="1"/>
  <c r="F463" i="1"/>
  <c r="G463" i="1" s="1"/>
  <c r="F464" i="1"/>
  <c r="G464" i="1" s="1"/>
  <c r="F465" i="1"/>
  <c r="G465" i="1" s="1"/>
  <c r="F469" i="1"/>
  <c r="G469" i="1" s="1"/>
  <c r="F470" i="1"/>
  <c r="G470" i="1" s="1"/>
  <c r="F471" i="1"/>
  <c r="G471" i="1" s="1"/>
  <c r="F472" i="1"/>
  <c r="G472" i="1" s="1"/>
  <c r="F473" i="1"/>
  <c r="G473" i="1" s="1"/>
  <c r="F477" i="1"/>
  <c r="G477" i="1" s="1"/>
  <c r="F478" i="1"/>
  <c r="G478" i="1" s="1"/>
  <c r="F480" i="1"/>
  <c r="G480" i="1" s="1"/>
  <c r="F481" i="1"/>
  <c r="G481" i="1" s="1"/>
  <c r="F483" i="1"/>
  <c r="G483" i="1" s="1"/>
  <c r="F485" i="1"/>
  <c r="G485" i="1" s="1"/>
  <c r="F486" i="1"/>
  <c r="G486" i="1" s="1"/>
  <c r="F488" i="1"/>
  <c r="G488" i="1" s="1"/>
  <c r="F489" i="1"/>
  <c r="G489" i="1" s="1"/>
  <c r="F493" i="1"/>
  <c r="G493" i="1" s="1"/>
  <c r="F494" i="1"/>
  <c r="G494" i="1" s="1"/>
  <c r="F495" i="1"/>
  <c r="G495" i="1" s="1"/>
  <c r="F496" i="1"/>
  <c r="G496" i="1" s="1"/>
  <c r="F497" i="1"/>
  <c r="G497" i="1" s="1"/>
  <c r="F501" i="1"/>
  <c r="G501" i="1" s="1"/>
  <c r="F502" i="1"/>
  <c r="G502" i="1" s="1"/>
  <c r="F503" i="1"/>
  <c r="G503" i="1" s="1"/>
  <c r="F504" i="1"/>
  <c r="G504" i="1" s="1"/>
  <c r="F505" i="1"/>
  <c r="G505" i="1" s="1"/>
  <c r="F509" i="1"/>
  <c r="G509" i="1" s="1"/>
  <c r="F520" i="1"/>
  <c r="G520" i="1" s="1"/>
  <c r="F525" i="1"/>
  <c r="G525" i="1" s="1"/>
  <c r="F536" i="1"/>
  <c r="G536" i="1" s="1"/>
  <c r="F541" i="1"/>
  <c r="G541" i="1" s="1"/>
  <c r="F17" i="2"/>
  <c r="H17" i="2" s="1"/>
  <c r="J17" i="2" s="1"/>
  <c r="L17" i="2" s="1"/>
  <c r="N17" i="2" s="1"/>
  <c r="P17" i="2" s="1"/>
  <c r="R17" i="2" s="1"/>
  <c r="T17" i="2" s="1"/>
  <c r="V17" i="2" s="1"/>
  <c r="X17" i="2" s="1"/>
  <c r="AA17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AA18" i="2" s="1"/>
  <c r="F19" i="2"/>
  <c r="H19" i="2" s="1"/>
  <c r="J19" i="2" s="1"/>
  <c r="L19" i="2" s="1"/>
  <c r="N19" i="2" s="1"/>
  <c r="P19" i="2" s="1"/>
  <c r="R19" i="2" s="1"/>
  <c r="T19" i="2" s="1"/>
  <c r="V19" i="2" s="1"/>
  <c r="X19" i="2" s="1"/>
  <c r="AA19" i="2" s="1"/>
  <c r="F20" i="2"/>
  <c r="H20" i="2" s="1"/>
  <c r="J20" i="2" s="1"/>
  <c r="L20" i="2" s="1"/>
  <c r="N20" i="2" s="1"/>
  <c r="P20" i="2" s="1"/>
  <c r="R20" i="2" s="1"/>
  <c r="T20" i="2" s="1"/>
  <c r="V20" i="2" s="1"/>
  <c r="X20" i="2" s="1"/>
  <c r="AA20" i="2" s="1"/>
  <c r="F21" i="2"/>
  <c r="H21" i="2" s="1"/>
  <c r="J21" i="2" s="1"/>
  <c r="L21" i="2" s="1"/>
  <c r="N21" i="2" s="1"/>
  <c r="P21" i="2" s="1"/>
  <c r="R21" i="2" s="1"/>
  <c r="T21" i="2" s="1"/>
  <c r="V21" i="2" s="1"/>
  <c r="X21" i="2" s="1"/>
  <c r="AA21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AA22" i="2" s="1"/>
  <c r="F23" i="2"/>
  <c r="H23" i="2" s="1"/>
  <c r="J23" i="2" s="1"/>
  <c r="L23" i="2" s="1"/>
  <c r="N23" i="2" s="1"/>
  <c r="P23" i="2" s="1"/>
  <c r="R23" i="2" s="1"/>
  <c r="T23" i="2" s="1"/>
  <c r="V23" i="2" s="1"/>
  <c r="X23" i="2" s="1"/>
  <c r="AA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AA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AA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AA26" i="2" s="1"/>
  <c r="F27" i="2"/>
  <c r="H27" i="2" s="1"/>
  <c r="J27" i="2" s="1"/>
  <c r="L27" i="2" s="1"/>
  <c r="N27" i="2" s="1"/>
  <c r="P27" i="2" s="1"/>
  <c r="R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AA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AA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AA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AA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AA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AA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AA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AA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AA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AA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AA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AA40" i="2" s="1"/>
  <c r="F14" i="1"/>
  <c r="G14" i="1" s="1"/>
  <c r="F510" i="1"/>
  <c r="G510" i="1" s="1"/>
  <c r="F512" i="1"/>
  <c r="G512" i="1" s="1"/>
  <c r="F513" i="1"/>
  <c r="G513" i="1" s="1"/>
  <c r="F517" i="1"/>
  <c r="G517" i="1" s="1"/>
  <c r="F518" i="1"/>
  <c r="G518" i="1" s="1"/>
  <c r="F519" i="1"/>
  <c r="G519" i="1" s="1"/>
  <c r="F521" i="1"/>
  <c r="G521" i="1" s="1"/>
  <c r="F526" i="1"/>
  <c r="G526" i="1" s="1"/>
  <c r="F528" i="1"/>
  <c r="G528" i="1" s="1"/>
  <c r="F529" i="1"/>
  <c r="G529" i="1" s="1"/>
  <c r="F533" i="1"/>
  <c r="G533" i="1" s="1"/>
  <c r="F534" i="1"/>
  <c r="G534" i="1" s="1"/>
  <c r="F537" i="1"/>
  <c r="G537" i="1" s="1"/>
  <c r="F542" i="1"/>
  <c r="G542" i="1" s="1"/>
  <c r="F543" i="1"/>
  <c r="G543" i="1" s="1"/>
  <c r="F544" i="1"/>
  <c r="G544" i="1" s="1"/>
  <c r="F545" i="1"/>
  <c r="G545" i="1" s="1"/>
  <c r="F549" i="1"/>
  <c r="G549" i="1" s="1"/>
  <c r="F550" i="1"/>
  <c r="G550" i="1" s="1"/>
  <c r="F552" i="1"/>
  <c r="G552" i="1" s="1"/>
  <c r="F553" i="1"/>
  <c r="G553" i="1" s="1"/>
  <c r="F557" i="1"/>
  <c r="G557" i="1" s="1"/>
  <c r="F558" i="1"/>
  <c r="G558" i="1" s="1"/>
  <c r="F560" i="1"/>
  <c r="G560" i="1" s="1"/>
  <c r="F561" i="1"/>
  <c r="G561" i="1" s="1"/>
  <c r="H404" i="1" l="1"/>
  <c r="H108" i="1"/>
  <c r="H23" i="1"/>
  <c r="H527" i="1"/>
  <c r="H363" i="1"/>
  <c r="H240" i="1"/>
  <c r="H311" i="1"/>
  <c r="H226" i="1"/>
  <c r="H202" i="1"/>
  <c r="H488" i="1"/>
  <c r="H185" i="1"/>
  <c r="H523" i="1"/>
  <c r="H562" i="1"/>
  <c r="H173" i="1"/>
  <c r="H80" i="1"/>
  <c r="H422" i="1"/>
  <c r="H182" i="1"/>
  <c r="H121" i="1"/>
  <c r="H393" i="1"/>
  <c r="H37" i="1"/>
  <c r="H543" i="1"/>
  <c r="H493" i="1"/>
  <c r="C17" i="2"/>
  <c r="H321" i="1"/>
  <c r="T27" i="2"/>
  <c r="V27" i="2" s="1"/>
  <c r="X27" i="2" s="1"/>
  <c r="AA27" i="2" s="1"/>
  <c r="R38" i="2"/>
  <c r="C14" i="5"/>
  <c r="B14" i="5"/>
  <c r="T38" i="2" l="1"/>
  <c r="V38" i="2" s="1"/>
  <c r="X38" i="2" s="1"/>
  <c r="AA38" i="2" s="1"/>
  <c r="G566" i="1"/>
  <c r="F41" i="2" l="1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R43" i="2" l="1"/>
  <c r="R42" i="2"/>
  <c r="T42" i="2" s="1"/>
  <c r="V42" i="2" s="1"/>
  <c r="X42" i="2" s="1"/>
  <c r="R41" i="2"/>
  <c r="T41" i="2" s="1"/>
  <c r="V41" i="2" s="1"/>
  <c r="X41" i="2" s="1"/>
  <c r="C12" i="5"/>
  <c r="A12" i="2"/>
  <c r="T43" i="2" l="1"/>
  <c r="X43" i="2" s="1"/>
  <c r="V43" i="2"/>
  <c r="C45" i="2"/>
  <c r="A34" i="5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U44" i="2" l="1"/>
  <c r="U45" i="2" s="1"/>
  <c r="G44" i="2"/>
  <c r="W44" i="2"/>
  <c r="E44" i="2"/>
  <c r="S44" i="2"/>
  <c r="O44" i="2"/>
  <c r="Q44" i="2"/>
  <c r="M44" i="2"/>
  <c r="K44" i="2"/>
  <c r="I44" i="2"/>
  <c r="D44" i="2"/>
  <c r="D45" i="2" s="1"/>
  <c r="W45" i="2" l="1"/>
  <c r="S45" i="2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  <c r="W46" i="2" s="1"/>
</calcChain>
</file>

<file path=xl/sharedStrings.xml><?xml version="1.0" encoding="utf-8"?>
<sst xmlns="http://schemas.openxmlformats.org/spreadsheetml/2006/main" count="1810" uniqueCount="1187">
  <si>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</si>
  <si>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</si>
  <si>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</si>
  <si>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</si>
  <si>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</si>
  <si>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</si>
  <si>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</si>
  <si>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</si>
  <si>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</si>
  <si>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</si>
  <si>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</si>
  <si>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</si>
  <si>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</si>
  <si>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</si>
  <si>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</si>
  <si>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</si>
  <si>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</si>
  <si>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</si>
  <si>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</si>
  <si>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</si>
  <si>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</si>
  <si>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</si>
  <si>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</si>
  <si>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</si>
  <si>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</si>
  <si>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</si>
  <si>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</si>
  <si>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</si>
  <si>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</si>
  <si>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</si>
  <si>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</si>
  <si>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</si>
  <si>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</si>
  <si>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</si>
  <si>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</si>
  <si>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</si>
  <si>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</si>
  <si>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</si>
  <si>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</si>
  <si>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AC</t>
  </si>
  <si>
    <t>R</t>
  </si>
  <si>
    <t>DF</t>
  </si>
  <si>
    <t>L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</si>
  <si>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</si>
  <si>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</si>
  <si>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</si>
  <si>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</si>
  <si>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</si>
  <si>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</si>
  <si>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</si>
  <si>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</si>
  <si>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</si>
  <si>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</si>
  <si>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</si>
  <si>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1º Quartil</t>
  </si>
  <si>
    <t>Médio</t>
  </si>
  <si>
    <t>3º Quartil</t>
  </si>
  <si>
    <t>CPF/CNPJ ou Crea</t>
  </si>
  <si>
    <t>Programa</t>
  </si>
  <si>
    <t>Mês 07</t>
  </si>
  <si>
    <t>Mês 08</t>
  </si>
  <si>
    <t>Mês 09</t>
  </si>
  <si>
    <t>SERVIÇOS PRELIMINARES</t>
  </si>
  <si>
    <t>-</t>
  </si>
  <si>
    <t/>
  </si>
  <si>
    <t>m²</t>
  </si>
  <si>
    <t>1.1</t>
  </si>
  <si>
    <t>2.1</t>
  </si>
  <si>
    <t>2.2</t>
  </si>
  <si>
    <t>2.3</t>
  </si>
  <si>
    <t>3.1</t>
  </si>
  <si>
    <t>3.1.1</t>
  </si>
  <si>
    <t>3.1.2</t>
  </si>
  <si>
    <t>3.1.3</t>
  </si>
  <si>
    <t>3.1.4</t>
  </si>
  <si>
    <t>3.2</t>
  </si>
  <si>
    <t>3.2.1</t>
  </si>
  <si>
    <t>3.2.2</t>
  </si>
  <si>
    <t>3.2.3</t>
  </si>
  <si>
    <t>3.3</t>
  </si>
  <si>
    <t>3.3.1</t>
  </si>
  <si>
    <t>3.3.2</t>
  </si>
  <si>
    <t>3.3.3</t>
  </si>
  <si>
    <t>4.1</t>
  </si>
  <si>
    <t>4.1.1</t>
  </si>
  <si>
    <t>4.1.2</t>
  </si>
  <si>
    <t>4.1.3</t>
  </si>
  <si>
    <t>4.1.4</t>
  </si>
  <si>
    <t>4.1.5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</si>
  <si>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</si>
  <si>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</si>
  <si>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</si>
  <si>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</si>
  <si>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</si>
  <si>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</si>
  <si>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</si>
  <si>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</si>
  <si>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</si>
  <si>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4.4</t>
  </si>
  <si>
    <t>4.4.1</t>
  </si>
  <si>
    <t>4.4.2</t>
  </si>
  <si>
    <t>4.4.3</t>
  </si>
  <si>
    <t>4.4.4</t>
  </si>
  <si>
    <t>4.5</t>
  </si>
  <si>
    <t>4.5.1</t>
  </si>
  <si>
    <t>4.5.2</t>
  </si>
  <si>
    <t>4.5.3</t>
  </si>
  <si>
    <t>4.5.4</t>
  </si>
  <si>
    <t>4.5.5</t>
  </si>
  <si>
    <t>4.5.6</t>
  </si>
  <si>
    <t>5.1</t>
  </si>
  <si>
    <t>5.1.1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</si>
  <si>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</si>
  <si>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</si>
  <si>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</si>
  <si>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</si>
  <si>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</si>
  <si>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</si>
  <si>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</si>
  <si>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</si>
  <si>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5.3.1</t>
  </si>
  <si>
    <t>6.1</t>
  </si>
  <si>
    <t>6.1.1</t>
  </si>
  <si>
    <t>6.2</t>
  </si>
  <si>
    <t>6.2.1</t>
  </si>
  <si>
    <t>6.2.2</t>
  </si>
  <si>
    <t>6.2.3</t>
  </si>
  <si>
    <t>6.3</t>
  </si>
  <si>
    <t>6.3.1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</si>
  <si>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</si>
  <si>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</si>
  <si>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</si>
  <si>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</si>
  <si>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</si>
  <si>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</si>
  <si>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</si>
  <si>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</si>
  <si>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</si>
  <si>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9.1</t>
  </si>
  <si>
    <t>9.2</t>
  </si>
  <si>
    <t>10.1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</si>
  <si>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</si>
  <si>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</si>
  <si>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</si>
  <si>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</si>
  <si>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</si>
  <si>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</si>
  <si>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</si>
  <si>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</si>
  <si>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</si>
  <si>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</si>
  <si>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</si>
  <si>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</si>
  <si>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10.2</t>
  </si>
  <si>
    <t>10.2.1</t>
  </si>
  <si>
    <t>10.2.2</t>
  </si>
  <si>
    <t>11.1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</si>
  <si>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</si>
  <si>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</si>
  <si>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</si>
  <si>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</si>
  <si>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</si>
  <si>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</si>
  <si>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</si>
  <si>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</si>
  <si>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</si>
  <si>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11.2</t>
  </si>
  <si>
    <t>11.2.1</t>
  </si>
  <si>
    <t>11.2.2</t>
  </si>
  <si>
    <t>12.1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</si>
  <si>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</si>
  <si>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</si>
  <si>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</si>
  <si>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</si>
  <si>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</si>
  <si>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</si>
  <si>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</si>
  <si>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</si>
  <si>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</si>
  <si>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12.2</t>
  </si>
  <si>
    <t>12.2.1</t>
  </si>
  <si>
    <t>12.2.2</t>
  </si>
  <si>
    <t>13.1</t>
  </si>
  <si>
    <t>13.1.1</t>
  </si>
  <si>
    <t>13.1.2</t>
  </si>
  <si>
    <t>13.1.3</t>
  </si>
  <si>
    <t>13.1.4</t>
  </si>
  <si>
    <t>13.1.5</t>
  </si>
  <si>
    <t>13.2</t>
  </si>
  <si>
    <t>13.2.1</t>
  </si>
  <si>
    <t>13.2.2</t>
  </si>
  <si>
    <t>14.1</t>
  </si>
  <si>
    <t>14.2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</si>
  <si>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</si>
  <si>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</si>
  <si>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</si>
  <si>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</si>
  <si>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</si>
  <si>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</si>
  <si>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</si>
  <si>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</si>
  <si>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</si>
  <si>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</si>
  <si>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</si>
  <si>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</si>
  <si>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</si>
  <si>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</si>
  <si>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</si>
  <si>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</si>
  <si>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</si>
  <si>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</si>
  <si>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</si>
  <si>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</si>
  <si>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</si>
  <si>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</si>
  <si>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</si>
  <si>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</si>
  <si>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</si>
  <si>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</si>
  <si>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15.27</t>
  </si>
  <si>
    <t>15.28</t>
  </si>
  <si>
    <t>15.29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</si>
  <si>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</si>
  <si>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</si>
  <si>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</si>
  <si>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</si>
  <si>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</si>
  <si>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</si>
  <si>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</si>
  <si>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</si>
  <si>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</si>
  <si>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</si>
  <si>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</si>
  <si>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</si>
  <si>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</si>
  <si>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</si>
  <si>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</si>
  <si>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</si>
  <si>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</si>
  <si>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</si>
  <si>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</si>
  <si>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</si>
  <si>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18.1</t>
  </si>
  <si>
    <t>18.2</t>
  </si>
  <si>
    <t>18.3</t>
  </si>
  <si>
    <t>18.4</t>
  </si>
  <si>
    <t>18.5</t>
  </si>
  <si>
    <t>18.6</t>
  </si>
  <si>
    <t>19.1</t>
  </si>
  <si>
    <t>19.2</t>
  </si>
  <si>
    <t>19.3</t>
  </si>
  <si>
    <t>19.4</t>
  </si>
  <si>
    <t>20.1</t>
  </si>
  <si>
    <t>20.2</t>
  </si>
  <si>
    <t>20.3</t>
  </si>
  <si>
    <t>20.4</t>
  </si>
  <si>
    <t>21.1</t>
  </si>
  <si>
    <t>21.2</t>
  </si>
  <si>
    <t>21.3</t>
  </si>
  <si>
    <t>22.1</t>
  </si>
  <si>
    <t>22.2</t>
  </si>
  <si>
    <t>22.3</t>
  </si>
  <si>
    <t>23.1</t>
  </si>
  <si>
    <t>23.2</t>
  </si>
  <si>
    <t>24.1</t>
  </si>
  <si>
    <t>24.2</t>
  </si>
  <si>
    <t>74209/1</t>
  </si>
  <si>
    <t>74220/1</t>
  </si>
  <si>
    <t>C2850</t>
  </si>
  <si>
    <t>CPU</t>
  </si>
  <si>
    <t>C1630</t>
  </si>
  <si>
    <t>73859/2</t>
  </si>
  <si>
    <t>73937/1</t>
  </si>
  <si>
    <t>C4070</t>
  </si>
  <si>
    <t>74046/2</t>
  </si>
  <si>
    <t>73838/1</t>
  </si>
  <si>
    <t>C0993</t>
  </si>
  <si>
    <t>74106/1</t>
  </si>
  <si>
    <t>73886/1</t>
  </si>
  <si>
    <t>C4294</t>
  </si>
  <si>
    <t>C4479</t>
  </si>
  <si>
    <t>C4623</t>
  </si>
  <si>
    <t>C2284</t>
  </si>
  <si>
    <t>C2285</t>
  </si>
  <si>
    <t>C4624</t>
  </si>
  <si>
    <t>C3141</t>
  </si>
  <si>
    <t>C1208</t>
  </si>
  <si>
    <t>74065/2</t>
  </si>
  <si>
    <t>74065/1</t>
  </si>
  <si>
    <t>C0505</t>
  </si>
  <si>
    <t>C0508</t>
  </si>
  <si>
    <t>C0490</t>
  </si>
  <si>
    <t>C0504</t>
  </si>
  <si>
    <t>74166/1</t>
  </si>
  <si>
    <t>C4822</t>
  </si>
  <si>
    <t>C4823</t>
  </si>
  <si>
    <t>C1151</t>
  </si>
  <si>
    <t>C2507</t>
  </si>
  <si>
    <t>C4042</t>
  </si>
  <si>
    <t>74131/4</t>
  </si>
  <si>
    <t>74131/5</t>
  </si>
  <si>
    <t>C3579</t>
  </si>
  <si>
    <t>74130/10</t>
  </si>
  <si>
    <t>C4530</t>
  </si>
  <si>
    <t>C4531</t>
  </si>
  <si>
    <t>C4562</t>
  </si>
  <si>
    <t>C1154</t>
  </si>
  <si>
    <t>C1661</t>
  </si>
  <si>
    <t>C1638</t>
  </si>
  <si>
    <t>C4540</t>
  </si>
  <si>
    <t>C4412</t>
  </si>
  <si>
    <t>C2045</t>
  </si>
  <si>
    <t>C4107</t>
  </si>
  <si>
    <t>C4568</t>
  </si>
  <si>
    <t>C4567</t>
  </si>
  <si>
    <t>C4533</t>
  </si>
  <si>
    <t>C0544</t>
  </si>
  <si>
    <t>C4526</t>
  </si>
  <si>
    <t>C1158</t>
  </si>
  <si>
    <t>C1354</t>
  </si>
  <si>
    <t>C1477</t>
  </si>
  <si>
    <t>C3478</t>
  </si>
  <si>
    <t>C2457</t>
  </si>
  <si>
    <t>C3909</t>
  </si>
  <si>
    <t>C0864</t>
  </si>
  <si>
    <t>C4068</t>
  </si>
  <si>
    <t>C2910</t>
  </si>
  <si>
    <t>C0361</t>
  </si>
  <si>
    <t>C1869</t>
  </si>
  <si>
    <t>C4622</t>
  </si>
  <si>
    <t>C4646</t>
  </si>
  <si>
    <t>C3648</t>
  </si>
  <si>
    <t>C3505</t>
  </si>
  <si>
    <t>C1521</t>
  </si>
  <si>
    <t>C4409</t>
  </si>
  <si>
    <t>Placa da obra em chapa de aço galvanizado, Padrão Governo Federal</t>
  </si>
  <si>
    <t>Tapume de chapa de madeira compensada, espessura 6mm (40x2,20m)</t>
  </si>
  <si>
    <t>Ligação provisória de energia elétrica aérea monofásica 50A com poste de concreto, inclusive cabeamento, caixa de proteção para medidor e aterramento</t>
  </si>
  <si>
    <t>Instalação provisória de água e sanitário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</si>
  <si>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</si>
  <si>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</si>
  <si>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</si>
  <si>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Locação da obra (execução de gabarito)</t>
  </si>
  <si>
    <t>Limpeza mecanizada de terreno com remoção de camada vegetal</t>
  </si>
  <si>
    <t>MOVIMENTO DE TERRA PARA FUNDAÇÕES</t>
  </si>
  <si>
    <t>EDIFICAÇÃO</t>
  </si>
  <si>
    <t>Aterro mecanizado em camadas de 0,20 m com material argilo - arenoso (entre baldrames)</t>
  </si>
  <si>
    <t>Escavação mecanizada com previsão de forma</t>
  </si>
  <si>
    <t>Regularização e compactação do fundo de valas</t>
  </si>
  <si>
    <t>Reaterro mecanizado de valas com retroescavadeira</t>
  </si>
  <si>
    <t>MURETA E ABRIGO GÁS</t>
  </si>
  <si>
    <t>Reaterro manual de valas com compactação mecanizada</t>
  </si>
  <si>
    <t>CASTELO D'ÁGUA</t>
  </si>
  <si>
    <t>FUNDAÇÕES</t>
  </si>
  <si>
    <t>CONCRETO ARMADO PARA FUNDAÇÕES - SAPATAS</t>
  </si>
  <si>
    <t>Lastro de concreto não-estrutural, espessura 5cm - fundo de vala</t>
  </si>
  <si>
    <t>Forma de madeira em tábuas para fundações, com reaproveitamento</t>
  </si>
  <si>
    <t>Armação de aço CA-50 Ø 6,3mm, incluso fornecimento, corte, dobra e colocação</t>
  </si>
  <si>
    <t>Armação de aço CA-50 Ø 8mm, incluso fornecimento, corte, dobra e colocação</t>
  </si>
  <si>
    <t>Armação de aço CA-50 Ø 10mm, incluso fornecimento, corte, dobra e colocação</t>
  </si>
  <si>
    <t>Armação de aço CA-50 Ø 12,5mm, incluso fornecimento, corte, dobra e colocação</t>
  </si>
  <si>
    <t>Armação de aço CA-60 Ø 5,0mm, incluso fornecimento, corte, dobra e colocação</t>
  </si>
  <si>
    <t>Concreto Bombeado fck= 25MPa, incluindo preparo, lançamento e adensamento</t>
  </si>
  <si>
    <t>CONCRETO ARMADO PARA FUNDAÇÕES - VIGAS BALDRAMES</t>
  </si>
  <si>
    <t>Lastro de concreto não-estrutural, espessura 7cm, com impermeabilizante - entre baldrames</t>
  </si>
  <si>
    <t>FUNDAÇÃO DO CASTELO D'ÁGUA</t>
  </si>
  <si>
    <t>Estaca escavada mecanicamente com 25 cm de diametro, sem armação</t>
  </si>
  <si>
    <t>Arrasamento mecanico de estaca de concreto armado, diametros de até 40 cm</t>
  </si>
  <si>
    <t>Lastro de concreto não-estrutural, espessura 5cm</t>
  </si>
  <si>
    <t>Armação de aço CA-50 Ø 25mm, incluso fornecimento, corte, dobra e colocação</t>
  </si>
  <si>
    <t>Armação de aço CA-60 Ø 4,2mm, incluso fornecimento, corte, dobra e colocação</t>
  </si>
  <si>
    <t>ABRIGO DE GÁS - BLOCOS</t>
  </si>
  <si>
    <t>Estaca escavada mecanicamente com 30 cm de diametro, sem armação</t>
  </si>
  <si>
    <t>Lastro de concreto não-estrutural, espessura 5 cm</t>
  </si>
  <si>
    <t>MURETA E ABRIGO DE GÁS - VIGAS BALDRAME</t>
  </si>
  <si>
    <t>SUPERESTRUTURA</t>
  </si>
  <si>
    <t>CONCRETO ARMADO - PILARES</t>
  </si>
  <si>
    <t>Montagem e desmontagem de forma para pilares, em chapa de madeira compensada plastificada com reaproveitamento</t>
  </si>
  <si>
    <t>CONCRETO ARMADO - VIGAS</t>
  </si>
  <si>
    <t>Montagem e desmontagem de forma para vigas, em chapa de madeira compensada plastificada com reaproveitamento</t>
  </si>
  <si>
    <t>CONCRETO ARMADO PARA VERGAS</t>
  </si>
  <si>
    <t>Verga e contraverga pré-moldada, seção 10x10 cm</t>
  </si>
  <si>
    <t>CONCRETO ARMADO - MURETA - PILARES</t>
  </si>
  <si>
    <t>CONCRETO ARMADO -CASA DE GÁS - PILARES, VIGAS E LA JE</t>
  </si>
  <si>
    <t>SISTEMA DE VEDAÇÃO VERTICAL</t>
  </si>
  <si>
    <t>ELEMENTOS VAZADOS</t>
  </si>
  <si>
    <t>Cobogó de concreto (elemento vazado) - (6x40x40cm) assentado com argamassa traço 1:4 (cimento, areia)</t>
  </si>
  <si>
    <t>ALVENARIA DE VEDAÇÃO</t>
  </si>
  <si>
    <t>Alvenaria de vedação de 1/2 vez em tijolos cerâmicos (dimensões nominais: 39x19x09), assentamento em argamassa no traço 1:2:8 (cimento, cal e areia) para parede interna</t>
  </si>
  <si>
    <t>Alvenaria de vedação de 1 vez em tijolos cerâmicos (dimensões nominais: 19x19x09), assentamento em argamassa no traço 1:2:8 (cimento, cal e areia) para sóculos</t>
  </si>
  <si>
    <t>Alvenaria de vedação horizontal em tijolos cerâmicos dimensões nominais: 14x19x39, assentamento em argamassa no traço 1:2:8 (cimento, cal e areia) para parede externa</t>
  </si>
  <si>
    <t>Alvenaria em tijolos maciços 5x10x20 cm (espessura 10cm), acentamento com argamassa no traço 1:2:8 (cimento, cal e areia)</t>
  </si>
  <si>
    <t>Fixação (encunhamento) de alvenaria de vedação com espuma de poliuretano expansiva</t>
  </si>
  <si>
    <t>Divisória de banheiros e sanitários em granito com espessura de 2cm polido assentado com argamassa traço 1:4</t>
  </si>
  <si>
    <t>Fechamento de shafts com placas de gesso acartonado</t>
  </si>
  <si>
    <t>ALVENARIA DA MURETA</t>
  </si>
  <si>
    <t>Alvenaria de vedação horizontal em tijolos cerâmicos dimensões nominais: 14x19x39, assentamento em argamassa no traço 1:2:8 (cimento, cal e areia)</t>
  </si>
  <si>
    <t>ESQUADRIAS</t>
  </si>
  <si>
    <t>PORTAS DE MADEIRA</t>
  </si>
  <si>
    <t>Porta de Madeira - PM1 - 70x210 cm, incluso ferragens e fechadura, conforme projeto de esquadrias</t>
  </si>
  <si>
    <t>Porta de Madeira - PM2 - 80x210 cm, com veneziana, incluso ferragens e fechadura, conforme projeto de esquadrias</t>
  </si>
  <si>
    <t>Porta de Madeira - PM3 - 82x210 cm, incluso ferragens e fechadura, conforme projeto de esquadrias</t>
  </si>
  <si>
    <t>Porta de Madeira - PM4 - 80x210 cm, incluso ferragens e fechadura, conforme projeto de esquadrias</t>
  </si>
  <si>
    <t>Porta de Madeira - PM5 - 82x210 cm com visor, incluso ferragens e fechadura, conforme projeto de esquadrias</t>
  </si>
  <si>
    <t>Porta de compesando de madeira - PM6 - 60x100 cm, folha lisa revestida com laminado melamínico, incluso ferragens, conforme projeto de esquadrias</t>
  </si>
  <si>
    <t>FERRAGENS E ACESSÓRIOS</t>
  </si>
  <si>
    <t>Fechadura de embutir completa, tipo tarjeta livre-ocupado</t>
  </si>
  <si>
    <t>Barra de apoio 60 cm, aço inox polido, Deca ou equivalente - PM3 e PM5</t>
  </si>
  <si>
    <t>Chapa metalica (alumínio) 0,8x0,4 m, e= 1mm para as portas</t>
  </si>
  <si>
    <t>PORTAS EM ALUMÍNIO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</si>
  <si>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</si>
  <si>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</si>
  <si>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Porta de abrir - PA3 - 160x210 em chapa de alumínio com veneziana- conforme projeto de esquadrias, inclusive ferragens</t>
  </si>
  <si>
    <t>Porta de correr - PA4 - 450x270 conforme projeto de esquadrias, inclusive ferragens e vidro liso incolor, espessura 8mm</t>
  </si>
  <si>
    <t>Porta de correr - PA5 - 240x210 - conforme projeto de esquadrias, inclusive ferragens e vidro liso incolor, espessura 8mm</t>
  </si>
  <si>
    <t>Porta de abrir - PA6 - 120x170 - veneziana- conforme projeto de esquadrias, inclusive ferragens</t>
  </si>
  <si>
    <t>Porta de abrir - PA7 - 160+90x210 - veneziana- conforme projeto de esquadrias, inclusive ferragens</t>
  </si>
  <si>
    <t>PORTAS DE VIDRO - PV</t>
  </si>
  <si>
    <t>Porta de Vidro temperado - PV1 - 175x230, de abrir, com ferragens, conforme projeto de esquadrias</t>
  </si>
  <si>
    <t>Porta de Vidro temperado - PV2 - 175x230, de abir,com ferragens, conforme projeto de esquadrias</t>
  </si>
  <si>
    <t>Bandeiras fixas de vidro 175x35 para porta PV2, conforme projeto de esquadria</t>
  </si>
  <si>
    <t>JANELAS DE ALUMÍNIO - JA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</si>
  <si>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</si>
  <si>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</si>
  <si>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JA-03, 140x115, completa conforme projeto de esquadrias - Fixa - incluso vidro liso incolor, espessura 6mm</t>
  </si>
  <si>
    <t>Janela de Alumínio - JA-04, 140x145, completa conforme projeto de esquadrias - Guilhotina</t>
  </si>
  <si>
    <t>Janela de Alumínio - JA-05, 200x105, completa conforme projeto de esquadrias - Fixa - incluso vidro liso incolor, espessura 6mm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</si>
  <si>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</si>
  <si>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</si>
  <si>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</si>
  <si>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</si>
  <si>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</si>
  <si>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</si>
  <si>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</si>
  <si>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</si>
  <si>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</si>
  <si>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</si>
  <si>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Janela de Alumínio - JA-16, 160x0,85, completa conforme projeto de esquadrias - Fixa - incluso vidro liso incolor, espessura 6mm</t>
  </si>
  <si>
    <t>Tela de nylon de proteção- fixada na esquadria</t>
  </si>
  <si>
    <t>VIDROS</t>
  </si>
  <si>
    <t>Vidro liso temperado incolor, espessura 6mm para janelas</t>
  </si>
  <si>
    <t>Box em vidro temperado incolor, 10mm, com altura de 1,80m</t>
  </si>
  <si>
    <t>Divisória em vidro temperado, jateado, 10mm com porta de correr</t>
  </si>
  <si>
    <t>Espelho cristal esp. 4mm sem moldura de madeira</t>
  </si>
  <si>
    <t>ESQUADRIA - GRADIL METÁLICO</t>
  </si>
  <si>
    <t>Gradil metalico e tela de aço galvanizado, inclusive pintura (GR1, GR2, GR3, GR4)</t>
  </si>
  <si>
    <t>Portão de abrir em chapa de aço perfurada, inclusive pintura (PF1 e PF2)</t>
  </si>
  <si>
    <t>Fechamento com chapa de aço perfurada, inclusive perfis metálicos para suporte e pintura</t>
  </si>
  <si>
    <t>Portão de abrir com gradil metálico e tela de aço galvanizado, inclusive pintura</t>
  </si>
  <si>
    <t>SISTEMAS DE COBERTURA</t>
  </si>
  <si>
    <t>Estrutura steel frame metalica em tesouras</t>
  </si>
  <si>
    <t>Telha Sanduiche metalica com preenchimento em PIR 30mm, 0,5 x 0,43mm</t>
  </si>
  <si>
    <t>Cumeeira em perfil ondulado de aço zincado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</si>
  <si>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</si>
  <si>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</si>
  <si>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</si>
  <si>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</si>
  <si>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Pingadeira ou chapim em concreto aparente desempenado</t>
  </si>
  <si>
    <t>IMPERMEABILIZAÇÃO</t>
  </si>
  <si>
    <t>Impermeabilização com tinta betuminosa em fundações, baldrames</t>
  </si>
  <si>
    <t>Impermeabilização de piso com argamassa e aditivo impermeabilizante e=2cm em áreas molhadas</t>
  </si>
  <si>
    <t>REVESTIMENTOS INTERNO E EXTERNO</t>
  </si>
  <si>
    <t>Chapisco de aderência em paredes internas, externas, vigas, platibanda e calhas</t>
  </si>
  <si>
    <t>Emboço para paredes internas traço 1:2:9 - preparo mecanico - espessura 2,0 cm</t>
  </si>
  <si>
    <t>Emboço paulista para paredes externas traço 1:2:9 - preparo mecanico - espessura 2,5 cm</t>
  </si>
  <si>
    <t>Reboco para paredes internas, externas, pórticos, vigas, traço 1:4,5 -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</si>
  <si>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</si>
  <si>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</si>
  <si>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vermelha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</si>
  <si>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</si>
  <si>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</si>
  <si>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</si>
  <si>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Forro de gesso acartonado estruturado - montagem e instalação</t>
  </si>
  <si>
    <t>"Forro em fibra mineral removível (1250x625x16mm) apoiado sobre perfil metálico ""T"" invertido 24mm"</t>
  </si>
  <si>
    <t>MURETA</t>
  </si>
  <si>
    <t>SISTEMAS DE PISOS</t>
  </si>
  <si>
    <t>PAVIMENTAÇÃO INTERNA</t>
  </si>
  <si>
    <t>Contrapiso de concreto não-estrutural, espessura 3cm e preparo mecânico</t>
  </si>
  <si>
    <t>Camada regularizadora traço 1:4 (cimento e areia) espessura 2cm</t>
  </si>
  <si>
    <t>Piso cimentado desempenado com acabamento liso espessura 2,0cm com junta plastica acabada 1,2m - solários, varandas e pátio coberto</t>
  </si>
  <si>
    <t>Pintura de base epoxi sobre piso</t>
  </si>
  <si>
    <t>Piso cerâmico antiderrapante PEI V - 40 x 40 cm - incl. rejunte - conforme projeto</t>
  </si>
  <si>
    <t>Piso cerâmico antiderrapante PEI V - 60 x 60 cm - incl. rejunte - conforme projeto</t>
  </si>
  <si>
    <t>Piso vinílico em manta espessura 2 mm</t>
  </si>
  <si>
    <t>Piso tátil direcional em placas de borracha 25x25cm - azul</t>
  </si>
  <si>
    <t>Piso tátil alerta em placas de borracha 25x25cm - azul</t>
  </si>
  <si>
    <t>Piso tátil alerta em placas de borracha 25x25cm - amarela</t>
  </si>
  <si>
    <t>Rodapé cerâmico de 10cm de altura com placas de dimensões 60x60cm</t>
  </si>
  <si>
    <t>Rodapé vinilico de 7cm de altura</t>
  </si>
  <si>
    <t>Soleira em granito cinza andorinha, largura 15 cm, espessura 2 cm</t>
  </si>
  <si>
    <t>Soleira em granito cinza andorinha, largura 30 cm, espessura 2 cm</t>
  </si>
  <si>
    <t>PAVIMENTAÇÃO EXTERNA</t>
  </si>
  <si>
    <t>Passeio em concreto desempenado com junta plastica a cada 1,20m espessura 10cm</t>
  </si>
  <si>
    <t>Rampa de acesso em concreto não estrutural</t>
  </si>
  <si>
    <t>Pavimetação em blocos intertravado de concreto, assentados sobre colchão de areia</t>
  </si>
  <si>
    <t>Piso tátil direcional em placas pré-mioldadas 25x25cm - vermelha</t>
  </si>
  <si>
    <t>Piso tátil alerta em placas pré-mioldadas 25x25cm - vermelha</t>
  </si>
  <si>
    <t>Colchão de areia</t>
  </si>
  <si>
    <t>Grama batatais em placas</t>
  </si>
  <si>
    <t>PINTURAS E ACABAMENTOS</t>
  </si>
  <si>
    <t>Emassamento de paredes internas e externas com massa acrílica, 2 demãos</t>
  </si>
  <si>
    <t>Pintura em látex acrílico sobre paredes internas e externas, 2 demãos</t>
  </si>
  <si>
    <t>Emassamento de forro com massa corrida PVA</t>
  </si>
  <si>
    <t>Pintura em látex PVA sobre teto, 2 demãos</t>
  </si>
  <si>
    <t>Pintura em esmalte sintético em esquadrias de madeira, 2 demãos</t>
  </si>
  <si>
    <t>Pintura em esmalte sintético em rodameio de madeira, 2 demãos</t>
  </si>
  <si>
    <t>Pintura em esmalte sintético em esquadria de ferro, 2 demãos</t>
  </si>
  <si>
    <t>Pintura epóxi à base de água para área molhadas, 2 demãos</t>
  </si>
  <si>
    <t>Pintura de esmalte sintético para estrutura metálica, 2 demãos</t>
  </si>
  <si>
    <t>INSTALAÇÃO HIDRÁULICA</t>
  </si>
  <si>
    <t>TUBULAÇÕES E CONEXÕES DE PVC RÍGIDO</t>
  </si>
  <si>
    <t>Tubo PVC soldável Ø 20 mm</t>
  </si>
  <si>
    <t>Tubo PVC soldável Ø 25 mm</t>
  </si>
  <si>
    <t>Tubo PVC soldável Ø 32 mm</t>
  </si>
  <si>
    <t>Tubo PVC soldável Ø 50 mm</t>
  </si>
  <si>
    <t>Tubo PVC soldável Ø 60 mm</t>
  </si>
  <si>
    <t>Tubo PVC soldável Ø 75mm</t>
  </si>
  <si>
    <t>Tubo PVC soldável Ø 85mm</t>
  </si>
  <si>
    <t>Tubo PVC soldável Ø 110mm</t>
  </si>
  <si>
    <t>Adaptador soldavel com flange livre para caixa d'agua - 100mm - 4"""</t>
  </si>
  <si>
    <t>Adaptador soldavel com flange livre para caixa d'agua - 85mm - 3"""</t>
  </si>
  <si>
    <t>Adaptador soldavel com flange livre para caixa d'agua - 20mm - 1/2"""</t>
  </si>
  <si>
    <t>Adaptador sol. curto com bolsa-rosca para registro - 110mm - 4"""</t>
  </si>
  <si>
    <t>Adaptador sol. curto com bolsa-rosca para registro - 20mm - 1/2"""</t>
  </si>
  <si>
    <t>Adaptador sol. curto com bolsa-rosca para registro - 25mm - 3/4"""</t>
  </si>
  <si>
    <t>Adaptador sol. curto com bolsa-rosca para registro - 32mm - 1"""</t>
  </si>
  <si>
    <t>Adaptador sol. curto com bolsa-rosca para registro - 50mm - 1 1/2"""</t>
  </si>
  <si>
    <t>Adaptador sol. curto com bolsa-rosca para registro - 60mm - 2"""</t>
  </si>
  <si>
    <t>Adaptador sol. curto com bolsa-rosca para registro - 85mm - 3"""</t>
  </si>
  <si>
    <t>Luva de redução, pvc, soldável, dn 32mm x 25mm</t>
  </si>
  <si>
    <t>Luva de redução, pvc, soldável, dn 60mm x 50mm</t>
  </si>
  <si>
    <t>Bucha de redução sold. curta 85mm - 75mm</t>
  </si>
  <si>
    <t>Bucha de redução sold. curta 110mm - 85mm</t>
  </si>
  <si>
    <t>Luva de redução, pvc, soldável, dn 50mm x 25mm</t>
  </si>
  <si>
    <t>Bucha de redução sold. longa 50mm-32mm</t>
  </si>
  <si>
    <t>Redução excêntrica, pvc, serie r, água pluvial, dn 75 x 50 mm, junta elástica</t>
  </si>
  <si>
    <t>Bucha de redução sold. longa 85mm-60mm</t>
  </si>
  <si>
    <t>Joelho 45 soldável - 25mm</t>
  </si>
  <si>
    <t>Joelho 45 soldável - 32mm</t>
  </si>
  <si>
    <t>Joelho 45 soldável - 50mm</t>
  </si>
  <si>
    <t>Joelho 45 soldável - 75mm</t>
  </si>
  <si>
    <t>Joelho 45 soldável - 85mm</t>
  </si>
  <si>
    <t>Joelho 90 soldável - 20mm</t>
  </si>
  <si>
    <t>Joelho 90 soldável - 25mm</t>
  </si>
  <si>
    <t>Joelho 90 soldável - 32mm</t>
  </si>
  <si>
    <t>Joelho 90 soldável - 50mm</t>
  </si>
  <si>
    <t>Joelho 90 soldável - 60mm</t>
  </si>
  <si>
    <t>Joelho 90 soldável - 75mm</t>
  </si>
  <si>
    <t>Joelho 90 soldável - 85mm</t>
  </si>
  <si>
    <t>Joelho 90 soldável - 110mm</t>
  </si>
  <si>
    <t>Joelho de redução 90º soldavel 32mm-25mm</t>
  </si>
  <si>
    <t>Joelho 90º soldavel com bucha de latão - 25mm - 3/4"""</t>
  </si>
  <si>
    <t>Joelho de redução 90º soldavel com bucha latão - 25mm - 1/2"""</t>
  </si>
  <si>
    <t>Tê 90 soldável - 25mm</t>
  </si>
  <si>
    <t>Tê 90 soldável - 32mm</t>
  </si>
  <si>
    <t>Tê 90 soldável - 50mm</t>
  </si>
  <si>
    <t>Tê 90 soldável - 75mm</t>
  </si>
  <si>
    <t>Tê 90 soldável - 85mm</t>
  </si>
  <si>
    <t>Tê 90 soldável - 110mm</t>
  </si>
  <si>
    <t>Tê de redução 90 soldavel - 32mm - 25mm</t>
  </si>
  <si>
    <t>Tê de redução 90 soldavel - 50mm - 25mm</t>
  </si>
  <si>
    <t>Tê de redução 90 soldavel - 50mm - 32mm</t>
  </si>
  <si>
    <t>Tê de redução 90 solda´vel - 60mm - 50mm</t>
  </si>
  <si>
    <t>Tê de redução 90 soldavel - 75mm - 50mm</t>
  </si>
  <si>
    <t>Tê de redução 90 soldavel - 75mm - 60mm</t>
  </si>
  <si>
    <t>Tê de redução 90 soldavel - 85mm - 60mm</t>
  </si>
  <si>
    <t>Tê de redução 90 soldavel - 85mm - 75mm</t>
  </si>
  <si>
    <t>Tê redução 90º soldavel com bucha latão B central - 25mm - 1/2"""</t>
  </si>
  <si>
    <t>Tê soldavel com bucha latão bolsa central - 25mm - 3/4"""</t>
  </si>
  <si>
    <t>TUBULAÇÕES E CONEXÕES - METAIS</t>
  </si>
  <si>
    <t>Registro de esfera 1/2"""</t>
  </si>
  <si>
    <t>Registro bruto de gaveta 2"""</t>
  </si>
  <si>
    <t>Registro bruto de gaveta 3"""</t>
  </si>
  <si>
    <t>Registro bruto de gaveta 4"""</t>
  </si>
  <si>
    <t>Registro de gaveta com canopla cromada 1"""</t>
  </si>
  <si>
    <t>Registro de gaveta com canopla cromada 1 1/2"""</t>
  </si>
  <si>
    <t>Registro de gaveta com canopla cromada 3/4"""</t>
  </si>
  <si>
    <t>Registro de pressão com canopla cromada 3/4"""</t>
  </si>
  <si>
    <t>DRENAGEM DE ÁGUAS PLUVIAIS</t>
  </si>
  <si>
    <t>TUBULAÇÕES E CONEXÕES DE PVC</t>
  </si>
  <si>
    <t>Tubo de PVC Ø100mm</t>
  </si>
  <si>
    <t>Tubo de PVC Ø150mm</t>
  </si>
  <si>
    <t>Joelho 45 - 100mm</t>
  </si>
  <si>
    <t>Joelho 90 - 100mm</t>
  </si>
  <si>
    <t>Junção simples - 100mm - 100mm</t>
  </si>
  <si>
    <t>ACESSÓRIOS</t>
  </si>
  <si>
    <t>Ralo hemisférico (formato abacaxi) de ferro fundido, Ø100mm</t>
  </si>
  <si>
    <t>Caixa de areia sem grelha 60x60cm</t>
  </si>
  <si>
    <t>INSTALAÇÃO SANITÁRIA</t>
  </si>
  <si>
    <t>Tubo de PVC rígido 100mm</t>
  </si>
  <si>
    <t>Tubo de PVC rígido 40mm</t>
  </si>
  <si>
    <t>Tubo de PVC rígido 50mm</t>
  </si>
  <si>
    <t>Tubo de PVC rígido 75mm</t>
  </si>
  <si>
    <t>Tubo de PVC rígido 150mm</t>
  </si>
  <si>
    <t>Bucha de redução PVC longa 50mm-40mm</t>
  </si>
  <si>
    <t>Joelho PVC 45º 100mm</t>
  </si>
  <si>
    <t>Joelho PVC 45º 75mm</t>
  </si>
  <si>
    <t>Joelho PVC 45º 50mm</t>
  </si>
  <si>
    <t>Joelho PVC 45º 40mm</t>
  </si>
  <si>
    <t>Joelho PVC 90º 100mm</t>
  </si>
  <si>
    <t>Joelho PVC 90º 75mm</t>
  </si>
  <si>
    <t>Joelho PVC 90º 50mm</t>
  </si>
  <si>
    <t>Joelho PVC 90º 40mm</t>
  </si>
  <si>
    <t>Junção PVC simples 100mm-50mm</t>
  </si>
  <si>
    <t>Junção PVC simples 100mm-75mm</t>
  </si>
  <si>
    <t>Junção PVC simples 100mm-100mm</t>
  </si>
  <si>
    <t>Junção PVC simples 75mm-50mm</t>
  </si>
  <si>
    <t>Junção PVC simples 75mm-75mm</t>
  </si>
  <si>
    <t>Junção PVC simples 40mm-40mm</t>
  </si>
  <si>
    <t>Redução excêntrica PVC 100mm-50mm</t>
  </si>
  <si>
    <t>Redução excêntrica PVC 75mm-50mm</t>
  </si>
  <si>
    <t>Tê PVC 90º - 40mm</t>
  </si>
  <si>
    <t>Tê PVC sanitario 100mm-50mm</t>
  </si>
  <si>
    <t>Tê PVC sanitario 100mm-75mm</t>
  </si>
  <si>
    <t>Tê PVC sanitario 150mm-100mm</t>
  </si>
  <si>
    <t>Tê PVC sanitario 50mm-50mm</t>
  </si>
  <si>
    <t>Tê PVC sanitario 75mm-75mm</t>
  </si>
  <si>
    <t>Tê PVC sanitário 75mm-50mm</t>
  </si>
  <si>
    <t>Tê PVC sanitário 100mm-100mm</t>
  </si>
  <si>
    <t>Caixa sifonada 150x150x50mm</t>
  </si>
  <si>
    <t>Caixa sifonada 150x185x75mm</t>
  </si>
  <si>
    <t>Caixa de gordura simples</t>
  </si>
  <si>
    <t>Caixa de inspeção 60x60cm</t>
  </si>
  <si>
    <t>Ralo sifonado, PVC 100x100X40mm</t>
  </si>
  <si>
    <t>Ralo seco PVC 100mm</t>
  </si>
  <si>
    <t>Ralo linear 50cm</t>
  </si>
  <si>
    <t>Terminal de Ventilação 50mm</t>
  </si>
  <si>
    <t>Terminal de Ventilação 75mm</t>
  </si>
  <si>
    <t>Sumidouro Ø 3,80m</t>
  </si>
  <si>
    <t>Fossa séptica 2,30 x 4,15 m</t>
  </si>
  <si>
    <t>LOUÇAS, ACESSÓRIOS E METAIS</t>
  </si>
  <si>
    <t>Bacia sanitária convencional, Deca ou equivalente com acessórios</t>
  </si>
  <si>
    <t>Bacia convencional infantil, para válvula de descarga, em louca branca, assento plástico, anel de vedação, Deca ou equivalente</t>
  </si>
  <si>
    <t>Barra metálica com pintura cinza para proteção dos espelhos e chuveiro infantil dn 1 1/4"""</t>
  </si>
  <si>
    <t>Válvula de descarga com duplo acionamento</t>
  </si>
  <si>
    <t>Cuba de embutir oval em louça branca</t>
  </si>
  <si>
    <t>Cuba em aço Inoxidável completa, dimensões 50x40x20cm</t>
  </si>
  <si>
    <t>Cuba de embutir em aço Inoxidável completa, dimensões 40x34x17cm</t>
  </si>
  <si>
    <t>Cuba industrial em aço Inoxidável completa, dimensões 60x50x40cm</t>
  </si>
  <si>
    <t>Banheira embutir em plástico tipo PVC, 77x45x20cm, Burigotto ou equivalente</t>
  </si>
  <si>
    <t>Lavatório de canto suspenso com mesa, Deca ou equivalente, com válvula, sifão e engate flexivel cromados</t>
  </si>
  <si>
    <t>Lavatório pequeno cor branco gelo, com coluna suspensa, Deca ou equivalente</t>
  </si>
  <si>
    <t>Tanque grande 40L cor Branco Gelo, incluso torneirade metal cromado, Deca ou equivalente</t>
  </si>
  <si>
    <t>Chuveiro Maxi Ducha com desviador para duchas elétricas, Lorenzetti ou equivalente</t>
  </si>
  <si>
    <t>Papeleira metálica, DECA ou equivalente</t>
  </si>
  <si>
    <t>Papeleira de sobrepor interfolhado</t>
  </si>
  <si>
    <t>Ducha higiênica com registro e derivação, Deca ou equivalente</t>
  </si>
  <si>
    <t>Torneira elétrica LorenEasy, Lorenzetti ou equivalente</t>
  </si>
  <si>
    <t>Torneira elétrica Fortti Maxi, Lorenzetti ou equivalente</t>
  </si>
  <si>
    <t>Torneira para cozinha de mesa bica móvel, Deca ou equivalente</t>
  </si>
  <si>
    <t>Torneira de parede de uso geral para jardim</t>
  </si>
  <si>
    <t>Torneira para lavatório de mesa bica baixa, Deca ou equivalente</t>
  </si>
  <si>
    <t>Torneira para lavatório com acionamento por alavanca</t>
  </si>
  <si>
    <t>Dispenser saboneteira, Melhoramentos ou equivalente</t>
  </si>
  <si>
    <t>Dispenser toalha, Melhoramentos ou equivalente</t>
  </si>
  <si>
    <t>Cabide metálico, Deca ou equivalente</t>
  </si>
  <si>
    <t>Barra de apoio 80 cm, aço inox polido, Deca ou equivalente</t>
  </si>
  <si>
    <t>Barra de apoio 70 cm, aço inox polido, Deca ou equivalente</t>
  </si>
  <si>
    <t>Barra de apoio 40 cm, aço inox polido, Deca ou equivalente</t>
  </si>
  <si>
    <t>Cadeira articulada para banho</t>
  </si>
  <si>
    <t>INSTALAÇÃO DE GÁS COMBUSTÍVEL</t>
  </si>
  <si>
    <t>Abrigo para Central de GLP, em concreto</t>
  </si>
  <si>
    <t>Requadro para ventilação em chapa de alumínio com veneziana</t>
  </si>
  <si>
    <t>Tubo de Aço Galvanizado Ø 3/4"", inclusive conexões"</t>
  </si>
  <si>
    <t>Envelope de concreto para proteção de tubo enterrado, espessura 3cm</t>
  </si>
  <si>
    <t>Fita anticorrosiva 5cmx30m (2 camadas)</t>
  </si>
  <si>
    <t>Regulador 1º estagio com manometro</t>
  </si>
  <si>
    <t>Regulador 2º estágio com registro</t>
  </si>
  <si>
    <t>Instalação básica para abrigo de gás (capacidade 4 cilindros GLP de 45 kg)</t>
  </si>
  <si>
    <t>Placa de sinalização em PVC, fotoluminescente, ""Proibido fumar"""</t>
  </si>
  <si>
    <t>Placa de sinalização em PVC, fotoluminescente, ""Perigo inflamavel"""</t>
  </si>
  <si>
    <t>SISTEMA DE PROTEÇÃO CONTRA INCÊNDIO</t>
  </si>
  <si>
    <t>Extintor ABC - 6KG</t>
  </si>
  <si>
    <t>Extintor CO6KG</t>
  </si>
  <si>
    <t>Cotovelo 90º galvanizado 2 1/2"""</t>
  </si>
  <si>
    <t>Niple duplo aço galvanizado 2 1/2"""</t>
  </si>
  <si>
    <t>Tê aço galvanizado 2 1/2"""</t>
  </si>
  <si>
    <t>Tubo aço galvanizado 65mm - 2 1/2"""</t>
  </si>
  <si>
    <t>Abrigo para hidrante - 90x60x25cm, completo</t>
  </si>
  <si>
    <t>Tampão ferro fundido para passeio com inscrição ""Incêndio"" 50X50cm"</t>
  </si>
  <si>
    <t>Registro bruto de gaveta insutrial 2 1/2"""</t>
  </si>
  <si>
    <t>Válvula de retenção vertical 2 1/2"""</t>
  </si>
  <si>
    <t>União ferro galvanizado Ø 2½"" com assento cônico"</t>
  </si>
  <si>
    <t>Luminária de emergência de blocos aucônomos de LED, com autonomia de 2h</t>
  </si>
  <si>
    <t>Marcação de piso para localização de extintor e hidrante, dimensões 100x100cm</t>
  </si>
  <si>
    <t>Bomba hidraulica trifásica 3 cv</t>
  </si>
  <si>
    <t>Central de alarme</t>
  </si>
  <si>
    <t>Alarme sonoro/visual com acionador manual</t>
  </si>
  <si>
    <t>Placa de sinalização em PVC fotoluminescente, dimensões até 480cm²</t>
  </si>
  <si>
    <t>INSTALAÇÃO ELÉTRICA - 220V</t>
  </si>
  <si>
    <t>CENTRO DE DISTRIBUIÇÃO</t>
  </si>
  <si>
    <t>Quadro de Distribuição de embutir, completo, (para 12 disjuntores monopolares, com barramento para as fases, neutro e para proteção, metálico, pintura eletrostática epóxi cor bege, c/ porta, trinco e acessórios)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</si>
  <si>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</si>
  <si>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</si>
  <si>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</t>
  </si>
  <si>
    <t>DISJUNTORES</t>
  </si>
  <si>
    <t>Disjuntor monopolar termomagnético 10A</t>
  </si>
  <si>
    <t>Disjuntor monopolar termomagnético 13A</t>
  </si>
  <si>
    <t>Disjuntor monopolar termomagnético 16A</t>
  </si>
  <si>
    <t>Disjuntor monopolar termomagnético 20A</t>
  </si>
  <si>
    <t>Disjuntor monopolar termomagnético 32A</t>
  </si>
  <si>
    <t>Disjuntor monopolar termomagnético 40A</t>
  </si>
  <si>
    <t>Disjuntor tripolar termomagnético 16A</t>
  </si>
  <si>
    <t>Disjuntor tripolar termomagnético 20A</t>
  </si>
  <si>
    <t>Disjuntor tripolar termomagnético 32A</t>
  </si>
  <si>
    <t>Disjuntor tripolar termomagnético 50A</t>
  </si>
  <si>
    <t>Disjuntor tripolar termomagnético 225A</t>
  </si>
  <si>
    <t>Interruptor bipolar DR - 25A</t>
  </si>
  <si>
    <t>Interruptor bipolar DR - 40A</t>
  </si>
  <si>
    <t>Interruptor bipolar DR - 63A</t>
  </si>
  <si>
    <t>Interruptor bipolar DR - 100A</t>
  </si>
  <si>
    <t>Dispositivo de proteção contra surto - 175V - 40KA</t>
  </si>
  <si>
    <t>Dispositivo de proteção contra surto - 175V - 80KA</t>
  </si>
  <si>
    <t>ELETRODUTOS E ACESSÓRIOS</t>
  </si>
  <si>
    <t>Eletroduto PVC flexível corrugado reforçado, Ø25mm (DN 3/4""), inclusive conexões"</t>
  </si>
  <si>
    <t>Eletroduto PVC flexível corrugado reforçado, Ø32mm (DN 1""), inclusive conexões"</t>
  </si>
  <si>
    <t>Eletroduto PVC rigido roscavel, Ø50mm (DN 1 1/2""), inclusive conexões"</t>
  </si>
  <si>
    <t>Eletroduto PVC rigido roscavel, Ø75mm (DN 2 1/2""), inclusive conexões"</t>
  </si>
  <si>
    <t>Eletroduto PVC rigido roscavel, Ø85mm (DN 3""), inclusive conexões"</t>
  </si>
  <si>
    <t>Eletroduto aço galvanizado, Ø25mm (DN 3/4""), inclusive conexões"</t>
  </si>
  <si>
    <t>Caixa de passagem 30x30cm em alvenaria com tampa de ferro fundido tipo leve</t>
  </si>
  <si>
    <t>Caixa de passagem de sobrepor no teto PVC 100x100x80mm</t>
  </si>
  <si>
    <t>Caixa de passagem PVC 4x2"""</t>
  </si>
  <si>
    <t>Caixa de passage PVC octogonal 3"" "</t>
  </si>
  <si>
    <t>CABOS E FIOS (CONDUTORES)</t>
  </si>
  <si>
    <t>Condutor de cobre flexivel isolado, 2,5 mm², anti-chamas, 450/750 V</t>
  </si>
  <si>
    <t>Condutor de cobre flexivel isolado, 4,0 mm², anti-chamas, 450/750 V</t>
  </si>
  <si>
    <t>Condutor de cobre flexivel isolado, 6,0 mm², anti-chamas, 450/750 V</t>
  </si>
  <si>
    <t>Condutor de cobre flexivel isolado, 10,0 mm², anti-chamas, 450/750 V</t>
  </si>
  <si>
    <t>Condutor de cobre flexivel isolado, 16,0 mm², anti-chamas, 450/750 V</t>
  </si>
  <si>
    <t>Condutor de cobre flexivel isolado, 25,0 mm², anti-chamas, 450/750 V</t>
  </si>
  <si>
    <t>Condutor de cobre flexivel isolado, 50,0 mm², anti-chamas, 450/750 V</t>
  </si>
  <si>
    <t>Condutor de cobre flexivel isolado, 95,0 mm², anti-chamas, 450/750 V</t>
  </si>
  <si>
    <t>Condutor de cobre flexivel isolado, 150,0 mm², anti-chamas, 450/750 V</t>
  </si>
  <si>
    <t>ELETROCALHAS</t>
  </si>
  <si>
    <t>Eletrocalha lisa tipo U 150x75mm com tampa, inclusive conexões</t>
  </si>
  <si>
    <t>ILUMINAÇÃO E TOMADAS</t>
  </si>
  <si>
    <t>Tomada universal, 10A, cor branca, completa</t>
  </si>
  <si>
    <t>Tomada universal, 20A, cor branca, completa</t>
  </si>
  <si>
    <t>Tomada dupla 10A, completa</t>
  </si>
  <si>
    <t>Interruptor 1 tecla simples e tomada</t>
  </si>
  <si>
    <t>Interruptor 2 teclas simples e tomada</t>
  </si>
  <si>
    <t>Interruptor 1 tecla paralela e tomada</t>
  </si>
  <si>
    <t>Interruptor 1 tecla simples</t>
  </si>
  <si>
    <t>Interruptor 2 teclas simples</t>
  </si>
  <si>
    <t>Interruptor 3 teclas simples</t>
  </si>
  <si>
    <t>Módulo de saída de fio (para chuveiro)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</si>
  <si>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</si>
  <si>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</si>
  <si>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</si>
  <si>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</si>
  <si>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</si>
  <si>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</si>
  <si>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</si>
  <si>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</si>
  <si>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INSTALAÇÕES DE CLIMATIZAÇÃO</t>
  </si>
  <si>
    <t>Joelho 90 solável - 25mm</t>
  </si>
  <si>
    <t>INSTALAÇÕES DE REDE ESTRUTURADA</t>
  </si>
  <si>
    <t>EQUIPAMENTOS PASSIVOS</t>
  </si>
  <si>
    <t>"Patch Panel 19"" - 24 portas, com rack"</t>
  </si>
  <si>
    <t>Switches de 48 portas</t>
  </si>
  <si>
    <t>Guias de cabos simples</t>
  </si>
  <si>
    <t>Guia de Cabos Vertical, fechado</t>
  </si>
  <si>
    <t>Guia de Cabos Vertical</t>
  </si>
  <si>
    <t>Guia de Cabos Superior, fechado</t>
  </si>
  <si>
    <t>Bandeja deslizante perfurada</t>
  </si>
  <si>
    <t>Access Point Wireless 4 GHz - 300Mpbs</t>
  </si>
  <si>
    <t>CABOS EM PAR TRANÇADOS</t>
  </si>
  <si>
    <t>Cabo UTP -6 (24AWG)</t>
  </si>
  <si>
    <t>Cabo coaxial</t>
  </si>
  <si>
    <t>Cabos de conexões – Patch cord categoria 6 - 2,5 metros</t>
  </si>
  <si>
    <t>TOMADAS</t>
  </si>
  <si>
    <t>Tomada modular RJ-45 completa</t>
  </si>
  <si>
    <t>Tomada completa TV/SAT</t>
  </si>
  <si>
    <t>Conector emenda para cabo coaxial</t>
  </si>
  <si>
    <t>CAIXAS E ACESSÓRIOS</t>
  </si>
  <si>
    <t>Caixa de passagem em alvenaria 30x30x30 com tampa de ferro fundido</t>
  </si>
  <si>
    <t>Caixa de passagem em PVC ou ferro de embutir no teto 30x30x12</t>
  </si>
  <si>
    <t>Caixa de passagem PVC 4x2"" - "</t>
  </si>
  <si>
    <t>Eletroduto PVC flexivel 3/4"", inclusive conexões"</t>
  </si>
  <si>
    <t>Eletroduto PVC flexivel 1"", inclusive conexões"</t>
  </si>
  <si>
    <t>Eletroduto PVC roscavel 1 1/4"", inclusive conexões"</t>
  </si>
  <si>
    <t>Eletroduto aço galvanizado 3/4"", inclusive conexões"</t>
  </si>
  <si>
    <t>Eletroduto aço galvanizado 1 1/4"", inclusive conexões"</t>
  </si>
  <si>
    <t>Eletroduto aço galvanizado 2"", inclusive conexões"</t>
  </si>
  <si>
    <t>Eletrocalha lisa com tampa 100 x 50 mm, inclusive conexões</t>
  </si>
  <si>
    <t>SISTEMA DE EXAUSTÃO MECÂNICA</t>
  </si>
  <si>
    <t>Coifa de centro em aço inox de 1500x1000x600 mm, duto de ligação e chapéu chines</t>
  </si>
  <si>
    <t>Exaustor axial interno vazão 40m³/min.</t>
  </si>
  <si>
    <t>Exaustor mecânico para banheiro 80m3/h com duto flexível - kit</t>
  </si>
  <si>
    <t>SISTEMA DE PROTEÇÃO CONTRA DESCARGAS ATMOSFÉRICAS (SPDA)</t>
  </si>
  <si>
    <t>Pára-raios tipo Franklin em latão cromado</t>
  </si>
  <si>
    <t>Vergalhão CA - 25 # 10mm</t>
  </si>
  <si>
    <t>Conector mini-gar em bronze estanhado</t>
  </si>
  <si>
    <t>Abraçadeira-guia reforçada 2"""</t>
  </si>
  <si>
    <t>Clips galvanizado</t>
  </si>
  <si>
    <t>Caixa de equalização de potências 200x200mm em aço com barramento, expessura 6 mm</t>
  </si>
  <si>
    <t>Escavação de vala para aterramento</t>
  </si>
  <si>
    <t>Haste tipo coopperweld 5/8"" x 2,40m"</t>
  </si>
  <si>
    <t>Cabo de cobre nu 16mm2</t>
  </si>
  <si>
    <t>Cabo de cobre nu 35mm²</t>
  </si>
  <si>
    <t>Cabo de cobre nu 50mm²</t>
  </si>
  <si>
    <t>Caixa de inspeção com tampa em PVC, Ø 230mm x 250mm</t>
  </si>
  <si>
    <t>Terminal ou conector de pressao - para cabo 35mm²</t>
  </si>
  <si>
    <t>Solda exotermica</t>
  </si>
  <si>
    <t>SERVIÇOS COMPLEMENTARES</t>
  </si>
  <si>
    <t>GERAIS</t>
  </si>
  <si>
    <t>Conjunto de mastros para bandeiras em tubo de aço galvanizado</t>
  </si>
  <si>
    <t>Bancada em granito cinza andorinha - espessura 2cm, conforme projeto</t>
  </si>
  <si>
    <t>Prateleira,acabamentos em granito cinza andorinha - espessura 2cm, conforme projeto</t>
  </si>
  <si>
    <t>Prateleiras e escaninhos em mdf</t>
  </si>
  <si>
    <t>Bancos de concreto</t>
  </si>
  <si>
    <t>Peitoril em granito cinza, largura=17,00cm espessura variável e pingadeira</t>
  </si>
  <si>
    <t>Mão francesa metálica para apoio das pratelerias e bancadas</t>
  </si>
  <si>
    <t>Fita adesiva antiderrapante 50mm para degraus dos banheiros</t>
  </si>
  <si>
    <t>Corrimão dupla altura em aço inox 1 1/2"""</t>
  </si>
  <si>
    <t>CAIXA DÁGUA - 30.000L</t>
  </si>
  <si>
    <t>Reservatório de chapa de aço carbono e solda interna e externa, com boca de inspeção e sistema de ancoragem, conforme projeto</t>
  </si>
  <si>
    <t>Escada interna e externa tipo marinheiro, inclusive pintura</t>
  </si>
  <si>
    <t>Guarda corpo de 1,0m de altura</t>
  </si>
  <si>
    <t xml:space="preserve">Preparo de superfície: jateamento abrasivo ao metal branco (interno e externo), padrão AS </t>
  </si>
  <si>
    <t>Acabamento interno: duas demãos de espessura seca de primer Epóxi</t>
  </si>
  <si>
    <t>Acabamento externo: duas demãos de espessura seca de primer Epóxi</t>
  </si>
  <si>
    <t>Pintura Externa: uma demão de poliuretano na cor amarelo</t>
  </si>
  <si>
    <t>SERVIÇOS FINAIS</t>
  </si>
  <si>
    <t>Limpeza de obra</t>
  </si>
  <si>
    <t>Placa de inauguração metálica 0,47x0,57m</t>
  </si>
  <si>
    <t>und</t>
  </si>
  <si>
    <t>m³</t>
  </si>
  <si>
    <t>kg</t>
  </si>
  <si>
    <t>m</t>
  </si>
  <si>
    <t>CORONEL VIVIDA, XX DE XXXXXXXXXXX DE 2022</t>
  </si>
  <si>
    <t xml:space="preserve">OBJETO: CONSTRUÇÃO DE CRECHE PRÉ-ESCOLA - TIPO 1 </t>
  </si>
  <si>
    <t>LOCALIZAÇÃO: CHÁCARA Nº 24, DO LOTEAMENTO SÃO LUIZ - RUA HENRIQUE ZANELLA</t>
  </si>
  <si>
    <t>Mês 10</t>
  </si>
  <si>
    <t>Construção e Reforma de Edifícios</t>
  </si>
  <si>
    <t>Situação</t>
  </si>
  <si>
    <t>OK</t>
  </si>
  <si>
    <t>ADMINISTRAÇÃO CENTRAL</t>
  </si>
  <si>
    <t>SEGURO E GARANTIA</t>
  </si>
  <si>
    <t>RISCO</t>
  </si>
  <si>
    <t>DESPESAS FINANCEIRAS</t>
  </si>
  <si>
    <t>LUCRO</t>
  </si>
  <si>
    <t>Tributos (impostos COFINS 3%, e  PIS 0,65%)</t>
  </si>
  <si>
    <t>Tributos (ISS, variável de acordo com o município)</t>
  </si>
  <si>
    <t>Tributos (Contribuição Previdenciária sobre a Receita Bruta - 0% ou 4,5% - Desoneração)</t>
  </si>
  <si>
    <t>BDI SEM desoneração (Fórmula Acórdão TCU)</t>
  </si>
  <si>
    <t>SG</t>
  </si>
  <si>
    <t>CP</t>
  </si>
  <si>
    <t>ISS</t>
  </si>
  <si>
    <t>CPRB</t>
  </si>
  <si>
    <t>BDI PAD</t>
  </si>
  <si>
    <t>BDI DES</t>
  </si>
  <si>
    <t>BDI COM desoneração</t>
  </si>
  <si>
    <t>XX/XX/2022</t>
  </si>
  <si>
    <t>2.4</t>
  </si>
  <si>
    <t>2.5</t>
  </si>
  <si>
    <t>2.6</t>
  </si>
  <si>
    <t>2.7</t>
  </si>
  <si>
    <t>2.8</t>
  </si>
  <si>
    <t>2.9</t>
  </si>
  <si>
    <t>4.1.6</t>
  </si>
  <si>
    <t>4.1.7</t>
  </si>
  <si>
    <t>4.1.8</t>
  </si>
  <si>
    <t>4.2.7</t>
  </si>
  <si>
    <t>4.2.8</t>
  </si>
  <si>
    <t>4.2.9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</si>
  <si>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</si>
  <si>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</si>
  <si>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</si>
  <si>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</si>
  <si>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</si>
  <si>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</si>
  <si>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</si>
  <si>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</si>
  <si>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4.4.5</t>
  </si>
  <si>
    <t>5.1.2</t>
  </si>
  <si>
    <t>5.1.3</t>
  </si>
  <si>
    <t>5.1.4</t>
  </si>
  <si>
    <t>5.1.5</t>
  </si>
  <si>
    <t>5.4</t>
  </si>
  <si>
    <t>5.4.1</t>
  </si>
  <si>
    <t>5.4.2</t>
  </si>
  <si>
    <t>5.4.3</t>
  </si>
  <si>
    <t>5.4.4</t>
  </si>
  <si>
    <t>5.5</t>
  </si>
  <si>
    <t>5.5.1</t>
  </si>
  <si>
    <t>5.5.2</t>
  </si>
  <si>
    <t>5.5.3</t>
  </si>
  <si>
    <t>5.5.4</t>
  </si>
  <si>
    <t>5.5.5</t>
  </si>
  <si>
    <t>5.5.6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</si>
  <si>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</si>
  <si>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</si>
  <si>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</si>
  <si>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</si>
  <si>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</si>
  <si>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</si>
  <si>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</si>
  <si>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</si>
  <si>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</si>
  <si>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</si>
  <si>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</si>
  <si>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</si>
  <si>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</si>
  <si>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</si>
  <si>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</si>
  <si>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</si>
  <si>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</si>
  <si>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</si>
  <si>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</si>
  <si>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</si>
  <si>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</si>
  <si>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</si>
  <si>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</si>
  <si>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</si>
  <si>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</si>
  <si>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</si>
  <si>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</si>
  <si>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</si>
  <si>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</si>
  <si>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</si>
  <si>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</si>
  <si>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</si>
  <si>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</si>
  <si>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</si>
  <si>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</si>
  <si>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</si>
  <si>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</si>
  <si>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</si>
  <si>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</si>
  <si>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</si>
  <si>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7.6.1</t>
  </si>
  <si>
    <t>7.6.2</t>
  </si>
  <si>
    <t>7.6.3</t>
  </si>
  <si>
    <t>7.6.4</t>
  </si>
  <si>
    <t>7.7.1</t>
  </si>
  <si>
    <t>7.7.2</t>
  </si>
  <si>
    <t>7.7.3</t>
  </si>
  <si>
    <t>7.7.4</t>
  </si>
  <si>
    <t>8.3</t>
  </si>
  <si>
    <t>8.4</t>
  </si>
  <si>
    <t>8.5</t>
  </si>
  <si>
    <t>8.6</t>
  </si>
  <si>
    <t>8.7</t>
  </si>
  <si>
    <t>8.8</t>
  </si>
  <si>
    <t>11.1.10</t>
  </si>
  <si>
    <t>11.1.11</t>
  </si>
  <si>
    <t>11.1.12</t>
  </si>
  <si>
    <t>11.1.13</t>
  </si>
  <si>
    <t>11.1.14</t>
  </si>
  <si>
    <t>11.2.3</t>
  </si>
  <si>
    <t>11.2.4</t>
  </si>
  <si>
    <t>11.2.5</t>
  </si>
  <si>
    <t>11.2.6</t>
  </si>
  <si>
    <t>11.2.7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</si>
  <si>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</si>
  <si>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</si>
  <si>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</si>
  <si>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</si>
  <si>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</si>
  <si>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</si>
  <si>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</si>
  <si>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</si>
  <si>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</si>
  <si>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</si>
  <si>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</si>
  <si>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13.1.17</t>
  </si>
  <si>
    <t>13.1.18</t>
  </si>
  <si>
    <t>13.1.19</t>
  </si>
  <si>
    <t>13.1.20</t>
  </si>
  <si>
    <t>13.1.21</t>
  </si>
  <si>
    <t>13.1.22</t>
  </si>
  <si>
    <t>13.1.23</t>
  </si>
  <si>
    <t>13.1.24</t>
  </si>
  <si>
    <t>13.1.25</t>
  </si>
  <si>
    <t>13.1.26</t>
  </si>
  <si>
    <t>13.1.27</t>
  </si>
  <si>
    <t>13.1.28</t>
  </si>
  <si>
    <t>13.1.29</t>
  </si>
  <si>
    <t>13.1.30</t>
  </si>
  <si>
    <t>13.1.31</t>
  </si>
  <si>
    <t>13.1.32</t>
  </si>
  <si>
    <t>13.1.33</t>
  </si>
  <si>
    <t>13.1.34</t>
  </si>
  <si>
    <t>13.1.35</t>
  </si>
  <si>
    <t>13.1.36</t>
  </si>
  <si>
    <t>13.1.37</t>
  </si>
  <si>
    <t>13.1.38</t>
  </si>
  <si>
    <t>13.1.39</t>
  </si>
  <si>
    <t>13.1.40</t>
  </si>
  <si>
    <t>13.1.41</t>
  </si>
  <si>
    <t>13.1.42</t>
  </si>
  <si>
    <t>13.1.43</t>
  </si>
  <si>
    <t>13.1.44</t>
  </si>
  <si>
    <t>13.1.45</t>
  </si>
  <si>
    <t>13.1.46</t>
  </si>
  <si>
    <t>13.1.47</t>
  </si>
  <si>
    <t>13.1.48</t>
  </si>
  <si>
    <t>13.1.49</t>
  </si>
  <si>
    <t>13.1.50</t>
  </si>
  <si>
    <t>13.1.51</t>
  </si>
  <si>
    <t>13.1.52</t>
  </si>
  <si>
    <t>13.1.53</t>
  </si>
  <si>
    <t>13.1.54</t>
  </si>
  <si>
    <t>13.1.55</t>
  </si>
  <si>
    <t>13.1.56</t>
  </si>
  <si>
    <t>13.1.57</t>
  </si>
  <si>
    <t>13.1.58</t>
  </si>
  <si>
    <t>13.1.59</t>
  </si>
  <si>
    <t>13.1.60</t>
  </si>
  <si>
    <t>13.2.3</t>
  </si>
  <si>
    <t>13.2.4</t>
  </si>
  <si>
    <t>13.2.5</t>
  </si>
  <si>
    <t>13.2.6</t>
  </si>
  <si>
    <t>13.2.7</t>
  </si>
  <si>
    <t>13.2.8</t>
  </si>
  <si>
    <t>14.1.1</t>
  </si>
  <si>
    <t>14.1.2</t>
  </si>
  <si>
    <t>14.1.3</t>
  </si>
  <si>
    <t>14.1.4</t>
  </si>
  <si>
    <t>14.1.5</t>
  </si>
  <si>
    <t>14.2.1</t>
  </si>
  <si>
    <t>14.2.2</t>
  </si>
  <si>
    <t>15.30</t>
  </si>
  <si>
    <t>15.31</t>
  </si>
  <si>
    <t>15.32</t>
  </si>
  <si>
    <t>15.33</t>
  </si>
  <si>
    <t>15.34</t>
  </si>
  <si>
    <t>15.35</t>
  </si>
  <si>
    <t>15.36</t>
  </si>
  <si>
    <t>15.37</t>
  </si>
  <si>
    <t>15.38</t>
  </si>
  <si>
    <t>15.39</t>
  </si>
  <si>
    <t>15.40</t>
  </si>
  <si>
    <t>15.41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</si>
  <si>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</si>
  <si>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</si>
  <si>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</si>
  <si>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</si>
  <si>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</si>
  <si>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</si>
  <si>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</si>
  <si>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</si>
  <si>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</si>
  <si>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</si>
  <si>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</si>
  <si>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</si>
  <si>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</si>
  <si>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</si>
  <si>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</si>
  <si>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</si>
  <si>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</si>
  <si>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</si>
  <si>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</si>
  <si>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</si>
  <si>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</si>
  <si>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</si>
  <si>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</si>
  <si>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</si>
  <si>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</si>
  <si>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</si>
  <si>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</si>
  <si>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</si>
  <si>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</si>
  <si>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</si>
  <si>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19.1.1</t>
  </si>
  <si>
    <t>19.1.2</t>
  </si>
  <si>
    <t>19.1.3</t>
  </si>
  <si>
    <t>19.1.4</t>
  </si>
  <si>
    <t>19.2.1</t>
  </si>
  <si>
    <t>19.2.2</t>
  </si>
  <si>
    <t>19.2.3</t>
  </si>
  <si>
    <t>19.2.4</t>
  </si>
  <si>
    <t>19.2.5</t>
  </si>
  <si>
    <t>19.2.6</t>
  </si>
  <si>
    <t>19.2.7</t>
  </si>
  <si>
    <t>19.2.8</t>
  </si>
  <si>
    <t>19.2.9</t>
  </si>
  <si>
    <t>19.2.10</t>
  </si>
  <si>
    <t>19.2.11</t>
  </si>
  <si>
    <t>19.2.12</t>
  </si>
  <si>
    <t>19.2.13</t>
  </si>
  <si>
    <t>19.2.14</t>
  </si>
  <si>
    <t>19.2.15</t>
  </si>
  <si>
    <t>19.2.16</t>
  </si>
  <si>
    <t>19.2.17</t>
  </si>
  <si>
    <t>19.3.1</t>
  </si>
  <si>
    <t>19.3.2</t>
  </si>
  <si>
    <t>19.3.3</t>
  </si>
  <si>
    <t>19.3.4</t>
  </si>
  <si>
    <t>19.3.5</t>
  </si>
  <si>
    <t>19.3.6</t>
  </si>
  <si>
    <t>19.3.7</t>
  </si>
  <si>
    <t>19.3.8</t>
  </si>
  <si>
    <t>19.3.9</t>
  </si>
  <si>
    <t>19.3.10</t>
  </si>
  <si>
    <t>19.4.1</t>
  </si>
  <si>
    <t>19.4.2</t>
  </si>
  <si>
    <t>19.4.3</t>
  </si>
  <si>
    <t>19.4.4</t>
  </si>
  <si>
    <t>19.4.5</t>
  </si>
  <si>
    <t>19.4.6</t>
  </si>
  <si>
    <t>19.4.7</t>
  </si>
  <si>
    <t>19.4.8</t>
  </si>
  <si>
    <t>19.4.9</t>
  </si>
  <si>
    <t>19.5</t>
  </si>
  <si>
    <t>19.5.1</t>
  </si>
  <si>
    <t>19.6</t>
  </si>
  <si>
    <t>19.6.1</t>
  </si>
  <si>
    <t>19.6.2</t>
  </si>
  <si>
    <t>19.6.3</t>
  </si>
  <si>
    <t>19.6.4</t>
  </si>
  <si>
    <t>19.6.5</t>
  </si>
  <si>
    <t>19.6.6</t>
  </si>
  <si>
    <t>19.6.7</t>
  </si>
  <si>
    <t>19.6.8</t>
  </si>
  <si>
    <t>19.6.9</t>
  </si>
  <si>
    <t>19.6.10</t>
  </si>
  <si>
    <t>19.6.11</t>
  </si>
  <si>
    <t>19.6.12</t>
  </si>
  <si>
    <t>19.6.13</t>
  </si>
  <si>
    <t>19.6.14</t>
  </si>
  <si>
    <t>19.6.15</t>
  </si>
  <si>
    <t>19.6.16</t>
  </si>
  <si>
    <t>19.6.17</t>
  </si>
  <si>
    <t>19.6.18</t>
  </si>
  <si>
    <t>21.1.1</t>
  </si>
  <si>
    <t>21.1.2</t>
  </si>
  <si>
    <t>21.1.3</t>
  </si>
  <si>
    <t>21.1.4</t>
  </si>
  <si>
    <t>21.1.5</t>
  </si>
  <si>
    <t>21.1.6</t>
  </si>
  <si>
    <t>21.1.7</t>
  </si>
  <si>
    <t>21.1.8</t>
  </si>
  <si>
    <t>21.2.1</t>
  </si>
  <si>
    <t>21.2.2</t>
  </si>
  <si>
    <t>21.2.3</t>
  </si>
  <si>
    <t>21.3.1</t>
  </si>
  <si>
    <t>21.3.2</t>
  </si>
  <si>
    <t>21.3.3</t>
  </si>
  <si>
    <t>21.4</t>
  </si>
  <si>
    <t>21.4.1</t>
  </si>
  <si>
    <t>21.4.2</t>
  </si>
  <si>
    <t>21.4.3</t>
  </si>
  <si>
    <t>21.5</t>
  </si>
  <si>
    <t>21.5.1</t>
  </si>
  <si>
    <t>21.5.2</t>
  </si>
  <si>
    <t>21.5.3</t>
  </si>
  <si>
    <t>21.5.4</t>
  </si>
  <si>
    <t>21.5.5</t>
  </si>
  <si>
    <t>21.5.6</t>
  </si>
  <si>
    <t>21.5.7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</si>
  <si>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</si>
  <si>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</si>
  <si>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</si>
  <si>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</si>
  <si>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</si>
  <si>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</si>
  <si>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</si>
  <si>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</si>
  <si>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</si>
  <si>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</si>
  <si>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</si>
  <si>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</si>
  <si>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</si>
  <si>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24.1.1</t>
  </si>
  <si>
    <t>24.1.2</t>
  </si>
  <si>
    <t>24.1.3</t>
  </si>
  <si>
    <t>24.1.4</t>
  </si>
  <si>
    <t>24.1.5</t>
  </si>
  <si>
    <t>24.1.6</t>
  </si>
  <si>
    <t>24.1.7</t>
  </si>
  <si>
    <t>24.1.8</t>
  </si>
  <si>
    <t>24.1.9</t>
  </si>
  <si>
    <t>24.2.1</t>
  </si>
  <si>
    <t>24.2.2</t>
  </si>
  <si>
    <t>24.2.3</t>
  </si>
  <si>
    <t>24.2.4</t>
  </si>
  <si>
    <t>24.2.5</t>
  </si>
  <si>
    <t>24.2.6</t>
  </si>
  <si>
    <t>24.2.7</t>
  </si>
  <si>
    <t>25.1</t>
  </si>
  <si>
    <t>25.2</t>
  </si>
  <si>
    <t>Administração da Obra</t>
  </si>
  <si>
    <t>ADMINISTRAÇÃO LOCAL</t>
  </si>
  <si>
    <t>PMCV2014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</si>
</sst>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8" fillId="0" borderId="0" applyFill="0" applyBorder="0" applyAlignment="0" applyProtection="0"/>
    <xf numFmtId="0" fontId="28" fillId="0" borderId="0"/>
  </cellStyleXfs>
  <cellXfs count="17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8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29" xfId="0" applyFont="1" applyBorder="1"/>
    <xf numFmtId="0" fontId="15" fillId="0" borderId="22" xfId="0" applyFont="1" applyBorder="1"/>
    <xf numFmtId="0" fontId="15" fillId="0" borderId="30" xfId="0" applyFont="1" applyBorder="1" applyAlignment="1">
      <alignment horizontal="center"/>
    </xf>
    <xf numFmtId="10" fontId="15" fillId="6" borderId="30" xfId="1" applyNumberFormat="1" applyFont="1" applyFill="1" applyBorder="1" applyProtection="1">
      <protection locked="0"/>
    </xf>
    <xf numFmtId="0" fontId="15" fillId="0" borderId="24" xfId="0" applyFont="1" applyBorder="1"/>
    <xf numFmtId="0" fontId="15" fillId="0" borderId="5" xfId="0" applyFont="1" applyBorder="1"/>
    <xf numFmtId="0" fontId="15" fillId="0" borderId="31" xfId="0" applyFont="1" applyBorder="1" applyAlignment="1">
      <alignment horizontal="center"/>
    </xf>
    <xf numFmtId="10" fontId="15" fillId="6" borderId="31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3" xfId="0" applyFont="1" applyBorder="1"/>
    <xf numFmtId="10" fontId="15" fillId="6" borderId="32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5" xfId="0" applyFont="1" applyBorder="1"/>
    <xf numFmtId="0" fontId="15" fillId="0" borderId="28" xfId="0" applyFont="1" applyBorder="1" applyAlignment="1">
      <alignment horizontal="center"/>
    </xf>
    <xf numFmtId="0" fontId="15" fillId="0" borderId="12" xfId="0" applyFont="1" applyBorder="1"/>
    <xf numFmtId="0" fontId="15" fillId="0" borderId="33" xfId="0" applyFont="1" applyBorder="1"/>
    <xf numFmtId="10" fontId="15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3" xfId="0" applyNumberFormat="1" applyFont="1" applyFill="1" applyBorder="1" applyProtection="1">
      <protection locked="0"/>
    </xf>
    <xf numFmtId="4" fontId="1" fillId="4" borderId="23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top"/>
    </xf>
    <xf numFmtId="4" fontId="1" fillId="0" borderId="34" xfId="0" applyNumberFormat="1" applyFont="1" applyBorder="1"/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right" vertical="center"/>
    </xf>
    <xf numFmtId="0" fontId="2" fillId="5" borderId="45" xfId="0" applyFont="1" applyFill="1" applyBorder="1" applyAlignment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7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justify" vertical="top" wrapText="1"/>
    </xf>
    <xf numFmtId="0" fontId="1" fillId="7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justify" vertical="top" wrapText="1"/>
    </xf>
    <xf numFmtId="4" fontId="1" fillId="7" borderId="2" xfId="0" applyNumberFormat="1" applyFont="1" applyFill="1" applyBorder="1"/>
    <xf numFmtId="43" fontId="1" fillId="7" borderId="2" xfId="2" applyFont="1" applyFill="1" applyBorder="1" applyAlignment="1" applyProtection="1"/>
    <xf numFmtId="10" fontId="2" fillId="0" borderId="39" xfId="1" applyNumberFormat="1" applyFont="1" applyBorder="1" applyAlignment="1" applyProtection="1">
      <alignment vertical="center"/>
    </xf>
    <xf numFmtId="0" fontId="15" fillId="0" borderId="23" xfId="0" applyFont="1" applyBorder="1"/>
    <xf numFmtId="10" fontId="15" fillId="0" borderId="32" xfId="1" applyNumberFormat="1" applyFont="1" applyFill="1" applyBorder="1" applyProtection="1"/>
    <xf numFmtId="0" fontId="15" fillId="0" borderId="17" xfId="0" applyFont="1" applyBorder="1"/>
    <xf numFmtId="0" fontId="15" fillId="0" borderId="50" xfId="0" applyFont="1" applyBorder="1"/>
    <xf numFmtId="0" fontId="15" fillId="0" borderId="18" xfId="0" applyFont="1" applyBorder="1"/>
    <xf numFmtId="0" fontId="15" fillId="0" borderId="9" xfId="0" applyFont="1" applyBorder="1" applyAlignment="1">
      <alignment horizontal="center"/>
    </xf>
    <xf numFmtId="10" fontId="0" fillId="0" borderId="0" xfId="1" applyNumberFormat="1" applyFont="1"/>
    <xf numFmtId="0" fontId="26" fillId="0" borderId="0" xfId="0" applyFont="1"/>
    <xf numFmtId="0" fontId="17" fillId="7" borderId="19" xfId="0" applyFont="1" applyFill="1" applyBorder="1"/>
    <xf numFmtId="0" fontId="17" fillId="7" borderId="27" xfId="0" applyFont="1" applyFill="1" applyBorder="1"/>
    <xf numFmtId="0" fontId="17" fillId="7" borderId="11" xfId="0" applyFont="1" applyFill="1" applyBorder="1"/>
    <xf numFmtId="10" fontId="17" fillId="7" borderId="11" xfId="1" applyNumberFormat="1" applyFont="1" applyFill="1" applyBorder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7" borderId="5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6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right" vertical="center"/>
    </xf>
    <xf numFmtId="4" fontId="2" fillId="0" borderId="46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165" fontId="29" fillId="8" borderId="47" xfId="3" applyFont="1" applyFill="1" applyBorder="1" applyAlignment="1" applyProtection="1">
      <alignment horizontal="left"/>
      <protection locked="0"/>
    </xf>
    <xf numFmtId="165" fontId="29" fillId="8" borderId="48" xfId="3" applyFont="1" applyFill="1" applyBorder="1" applyAlignment="1" applyProtection="1">
      <alignment horizontal="left"/>
      <protection locked="0"/>
    </xf>
    <xf numFmtId="165" fontId="29" fillId="8" borderId="49" xfId="3" applyFont="1" applyFill="1" applyBorder="1" applyAlignment="1" applyProtection="1">
      <alignment horizontal="left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</cellXfs>
  <cellStyles count="5">
    <cellStyle name="Moeda_Composicao BDI v2.1" xfId="3" xr:uid="{1DFA8C10-9CE3-4F96-8AE3-0AAD59CE30ED}"/>
    <cellStyle name="Normal" xfId="0" builtinId="0"/>
    <cellStyle name="Normal 2" xfId="4" xr:uid="{01DF110F-C953-46AA-B48B-C6ED60417A08}"/>
    <cellStyle name="Porcentagem" xfId="1" builtinId="5"/>
    <cellStyle name="Vírgula" xfId="2" builtinId="3"/>
  </cellStyles>
  <dxfs count="13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30</xdr:row>
      <xdr:rowOff>104775</xdr:rowOff>
    </xdr:from>
    <xdr:to>
      <xdr:col>2</xdr:col>
      <xdr:colOff>581025</xdr:colOff>
      <xdr:row>32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30</xdr:row>
      <xdr:rowOff>104775</xdr:rowOff>
    </xdr:from>
    <xdr:to>
      <xdr:col>2</xdr:col>
      <xdr:colOff>581025</xdr:colOff>
      <xdr:row>32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artamento%20de%20Engenharia%20-%20ENGENHARIA/CRECHE%20TIPO%201%20-%202022%20-%20EM%20FRENTE%20AO%20POLO/2022%20-%20OR&#199;AMENTO/PM%20-%20OR&#199;AMENTO%20CRECHE%20TIPO%201%20V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5"/>
  <sheetViews>
    <sheetView workbookViewId="0">
      <selection activeCell="I12" sqref="I12"/>
    </sheetView>
  </sheetViews>
  <sheetFormatPr defaultRowHeight="15" x14ac:dyDescent="0.25"/>
  <cols>
    <col min="1" max="1" width="6.140625" bestFit="1" customWidth="1"/>
    <col min="2" max="2" width="7.570312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24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27" t="s">
        <v>8</v>
      </c>
      <c r="K2" s="125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28"/>
      <c r="K3" s="125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28"/>
      <c r="K4" s="125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28"/>
      <c r="K5" s="125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29"/>
      <c r="K6" s="125"/>
    </row>
    <row r="7" spans="1:13" ht="15.75" customHeight="1" x14ac:dyDescent="0.25">
      <c r="A7" s="122" t="s">
        <v>832</v>
      </c>
      <c r="B7" s="122"/>
      <c r="C7" s="122"/>
      <c r="D7" s="122"/>
      <c r="E7" s="122"/>
      <c r="F7" s="122"/>
      <c r="G7" s="122"/>
      <c r="K7" s="125"/>
    </row>
    <row r="8" spans="1:13" ht="15" customHeight="1" x14ac:dyDescent="0.25">
      <c r="A8" s="130" t="s">
        <v>833</v>
      </c>
      <c r="B8" s="130"/>
      <c r="C8" s="130"/>
      <c r="D8" s="130"/>
      <c r="E8" s="130"/>
      <c r="F8" s="130"/>
      <c r="G8" s="130"/>
      <c r="K8" s="125"/>
      <c r="L8" s="6" t="s">
        <v>9</v>
      </c>
    </row>
    <row r="9" spans="1:13" ht="15" customHeight="1" x14ac:dyDescent="0.25">
      <c r="A9" s="131"/>
      <c r="B9" s="132"/>
      <c r="C9" s="132"/>
      <c r="D9" s="132"/>
      <c r="E9" s="132"/>
      <c r="F9" s="132"/>
      <c r="G9" s="133"/>
      <c r="K9" s="126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G566</f>
        <v>4082651.7799999984</v>
      </c>
    </row>
    <row r="11" spans="1:13" s="1" customFormat="1" x14ac:dyDescent="0.25">
      <c r="A11" s="102">
        <v>1</v>
      </c>
      <c r="B11" s="102"/>
      <c r="C11" s="103" t="s">
        <v>1185</v>
      </c>
      <c r="D11" s="104"/>
      <c r="E11" s="106"/>
      <c r="F11" s="107">
        <f t="shared" ref="F11:F76" si="0">ROUND(I11,2)</f>
        <v>0</v>
      </c>
      <c r="G11" s="107">
        <f t="shared" ref="G11:G76" si="1">ROUND(F11*E11,2)</f>
        <v>0</v>
      </c>
      <c r="H11" s="99">
        <f>SUM(G11:G12)</f>
        <v>122975.6</v>
      </c>
      <c r="I11" s="98">
        <f t="shared" ref="I11:I76" si="2">ROUND(L11-(L11*$K$10),2)</f>
        <v>0</v>
      </c>
      <c r="L11" s="6"/>
    </row>
    <row r="12" spans="1:13" s="1" customFormat="1" x14ac:dyDescent="0.25">
      <c r="A12" s="104" t="s">
        <v>66</v>
      </c>
      <c r="B12" s="104" t="s">
        <v>269</v>
      </c>
      <c r="C12" s="105" t="s">
        <v>1184</v>
      </c>
      <c r="D12" s="104" t="s">
        <v>827</v>
      </c>
      <c r="E12" s="106">
        <v>1</v>
      </c>
      <c r="F12" s="107">
        <f t="shared" ref="F12" si="3">ROUND(I12,2)</f>
        <v>122975.6</v>
      </c>
      <c r="G12" s="107">
        <f t="shared" ref="G12" si="4">ROUND(F12*E12,2)</f>
        <v>122975.6</v>
      </c>
      <c r="H12" s="99"/>
      <c r="I12" s="98">
        <f t="shared" si="2"/>
        <v>122975.6</v>
      </c>
      <c r="L12" s="6">
        <v>122975.6</v>
      </c>
    </row>
    <row r="13" spans="1:13" s="1" customFormat="1" x14ac:dyDescent="0.25">
      <c r="A13" s="102">
        <v>2</v>
      </c>
      <c r="B13" s="102"/>
      <c r="C13" s="103" t="s">
        <v>62</v>
      </c>
      <c r="D13" s="104"/>
      <c r="E13" s="106"/>
      <c r="F13" s="107"/>
      <c r="G13" s="107"/>
      <c r="H13" s="99">
        <f>SUM(G13:G22)</f>
        <v>94418.890000000014</v>
      </c>
      <c r="I13" s="98">
        <f t="shared" si="2"/>
        <v>0</v>
      </c>
      <c r="L13" s="6"/>
    </row>
    <row r="14" spans="1:13" s="1" customFormat="1" ht="22.5" x14ac:dyDescent="0.25">
      <c r="A14" s="104" t="s">
        <v>67</v>
      </c>
      <c r="B14" s="104" t="s">
        <v>266</v>
      </c>
      <c r="C14" s="105" t="s">
        <v>335</v>
      </c>
      <c r="D14" s="104" t="s">
        <v>65</v>
      </c>
      <c r="E14" s="106">
        <v>10</v>
      </c>
      <c r="F14" s="107">
        <f t="shared" si="0"/>
        <v>572.17999999999995</v>
      </c>
      <c r="G14" s="107">
        <f t="shared" si="1"/>
        <v>5721.8</v>
      </c>
      <c r="I14" s="98">
        <f t="shared" si="2"/>
        <v>572.17999999999995</v>
      </c>
      <c r="L14" s="6">
        <v>572.17999999999995</v>
      </c>
    </row>
    <row r="15" spans="1:13" s="1" customFormat="1" ht="22.5" x14ac:dyDescent="0.25">
      <c r="A15" s="104" t="s">
        <v>68</v>
      </c>
      <c r="B15" s="104" t="s">
        <v>267</v>
      </c>
      <c r="C15" s="105" t="s">
        <v>336</v>
      </c>
      <c r="D15" s="104" t="s">
        <v>65</v>
      </c>
      <c r="E15" s="106">
        <v>88</v>
      </c>
      <c r="F15" s="107">
        <f t="shared" si="0"/>
        <v>176.61</v>
      </c>
      <c r="G15" s="107">
        <f t="shared" si="1"/>
        <v>15541.68</v>
      </c>
      <c r="I15" s="98">
        <f t="shared" si="2"/>
        <v>176.61</v>
      </c>
      <c r="L15" s="6">
        <v>176.61</v>
      </c>
    </row>
    <row r="16" spans="1:13" s="1" customFormat="1" ht="33.75" x14ac:dyDescent="0.25">
      <c r="A16" s="104" t="s">
        <v>69</v>
      </c>
      <c r="B16" s="104" t="s">
        <v>268</v>
      </c>
      <c r="C16" s="105" t="s">
        <v>337</v>
      </c>
      <c r="D16" s="104" t="s">
        <v>827</v>
      </c>
      <c r="E16" s="106">
        <v>1</v>
      </c>
      <c r="F16" s="107">
        <f t="shared" si="0"/>
        <v>2471.6</v>
      </c>
      <c r="G16" s="107">
        <f t="shared" si="1"/>
        <v>2471.6</v>
      </c>
      <c r="I16" s="98">
        <f t="shared" si="2"/>
        <v>2471.6</v>
      </c>
      <c r="L16" s="6">
        <v>2471.6</v>
      </c>
    </row>
    <row r="17" spans="1:12" s="1" customFormat="1" x14ac:dyDescent="0.25">
      <c r="A17" s="104" t="s">
        <v>855</v>
      </c>
      <c r="B17" s="104" t="s">
        <v>269</v>
      </c>
      <c r="C17" s="105" t="s">
        <v>338</v>
      </c>
      <c r="D17" s="104" t="s">
        <v>827</v>
      </c>
      <c r="E17" s="106">
        <v>1</v>
      </c>
      <c r="F17" s="107">
        <f t="shared" si="0"/>
        <v>3598.65</v>
      </c>
      <c r="G17" s="107">
        <f t="shared" si="1"/>
        <v>3598.65</v>
      </c>
      <c r="I17" s="98">
        <f t="shared" si="2"/>
        <v>3598.65</v>
      </c>
      <c r="L17" s="6">
        <v>3598.65</v>
      </c>
    </row>
    <row r="18" spans="1:12" s="1" customFormat="1" ht="22.5" x14ac:dyDescent="0.25">
      <c r="A18" s="104" t="s">
        <v>856</v>
      </c>
      <c r="B18" s="104">
        <v>93212</v>
      </c>
      <c r="C18" s="105" t="s">
        <v>339</v>
      </c>
      <c r="D18" s="104" t="s">
        <v>65</v>
      </c>
      <c r="E18" s="106">
        <v>2.52</v>
      </c>
      <c r="F18" s="107">
        <f t="shared" si="0"/>
        <v>1254.71</v>
      </c>
      <c r="G18" s="107">
        <f t="shared" si="1"/>
        <v>3161.87</v>
      </c>
      <c r="I18" s="98">
        <f t="shared" si="2"/>
        <v>1254.71</v>
      </c>
      <c r="L18" s="6">
        <v>1254.71</v>
      </c>
    </row>
    <row r="19" spans="1:12" s="1" customFormat="1" x14ac:dyDescent="0.25">
      <c r="A19" s="104" t="s">
        <v>857</v>
      </c>
      <c r="B19" s="104">
        <v>93207</v>
      </c>
      <c r="C19" s="105" t="s">
        <v>340</v>
      </c>
      <c r="D19" s="104" t="s">
        <v>65</v>
      </c>
      <c r="E19" s="106">
        <v>20</v>
      </c>
      <c r="F19" s="107">
        <f t="shared" si="0"/>
        <v>1379.91</v>
      </c>
      <c r="G19" s="107">
        <f t="shared" si="1"/>
        <v>27598.2</v>
      </c>
      <c r="I19" s="98">
        <f t="shared" si="2"/>
        <v>1379.91</v>
      </c>
      <c r="L19" s="6">
        <v>1379.91</v>
      </c>
    </row>
    <row r="20" spans="1:12" s="1" customFormat="1" x14ac:dyDescent="0.25">
      <c r="A20" s="104" t="s">
        <v>858</v>
      </c>
      <c r="B20" s="104">
        <v>93584</v>
      </c>
      <c r="C20" s="105" t="s">
        <v>341</v>
      </c>
      <c r="D20" s="104" t="s">
        <v>65</v>
      </c>
      <c r="E20" s="106">
        <v>20</v>
      </c>
      <c r="F20" s="107">
        <f t="shared" si="0"/>
        <v>1139.1199999999999</v>
      </c>
      <c r="G20" s="107">
        <f t="shared" si="1"/>
        <v>22782.400000000001</v>
      </c>
      <c r="I20" s="98">
        <f t="shared" si="2"/>
        <v>1139.1199999999999</v>
      </c>
      <c r="L20" s="6">
        <v>1139.1199999999999</v>
      </c>
    </row>
    <row r="21" spans="1:12" s="1" customFormat="1" x14ac:dyDescent="0.25">
      <c r="A21" s="104" t="s">
        <v>859</v>
      </c>
      <c r="B21" s="104" t="s">
        <v>270</v>
      </c>
      <c r="C21" s="105" t="s">
        <v>342</v>
      </c>
      <c r="D21" s="104" t="s">
        <v>65</v>
      </c>
      <c r="E21" s="106">
        <v>1514.3</v>
      </c>
      <c r="F21" s="107">
        <f t="shared" si="0"/>
        <v>8.23</v>
      </c>
      <c r="G21" s="107">
        <f t="shared" si="1"/>
        <v>12462.69</v>
      </c>
      <c r="I21" s="98">
        <f t="shared" si="2"/>
        <v>8.23</v>
      </c>
      <c r="L21" s="6">
        <v>8.23</v>
      </c>
    </row>
    <row r="22" spans="1:12" s="1" customFormat="1" x14ac:dyDescent="0.25">
      <c r="A22" s="104" t="s">
        <v>860</v>
      </c>
      <c r="B22" s="104" t="s">
        <v>271</v>
      </c>
      <c r="C22" s="105" t="s">
        <v>343</v>
      </c>
      <c r="D22" s="104" t="s">
        <v>65</v>
      </c>
      <c r="E22" s="106">
        <v>2400</v>
      </c>
      <c r="F22" s="107">
        <f t="shared" si="0"/>
        <v>0.45</v>
      </c>
      <c r="G22" s="107">
        <f t="shared" si="1"/>
        <v>1080</v>
      </c>
      <c r="I22" s="98">
        <f t="shared" si="2"/>
        <v>0.45</v>
      </c>
      <c r="L22" s="6">
        <v>0.45</v>
      </c>
    </row>
    <row r="23" spans="1:12" s="1" customFormat="1" x14ac:dyDescent="0.25">
      <c r="A23" s="102">
        <v>3</v>
      </c>
      <c r="B23" s="102"/>
      <c r="C23" s="103" t="s">
        <v>344</v>
      </c>
      <c r="D23" s="104"/>
      <c r="E23" s="106"/>
      <c r="F23" s="107">
        <f t="shared" si="0"/>
        <v>0</v>
      </c>
      <c r="G23" s="107">
        <f t="shared" si="1"/>
        <v>0</v>
      </c>
      <c r="H23" s="99">
        <f>SUM(G23:G36)</f>
        <v>68335.570000000007</v>
      </c>
      <c r="I23" s="98">
        <f t="shared" si="2"/>
        <v>0</v>
      </c>
      <c r="L23" s="6"/>
    </row>
    <row r="24" spans="1:12" s="1" customFormat="1" x14ac:dyDescent="0.25">
      <c r="A24" s="104" t="s">
        <v>70</v>
      </c>
      <c r="B24" s="104"/>
      <c r="C24" s="105" t="s">
        <v>345</v>
      </c>
      <c r="D24" s="104"/>
      <c r="E24" s="106"/>
      <c r="F24" s="107">
        <f t="shared" si="0"/>
        <v>0</v>
      </c>
      <c r="G24" s="107">
        <f t="shared" si="1"/>
        <v>0</v>
      </c>
      <c r="I24" s="98">
        <f t="shared" si="2"/>
        <v>0</v>
      </c>
      <c r="L24" s="6"/>
    </row>
    <row r="25" spans="1:12" s="1" customFormat="1" ht="22.5" x14ac:dyDescent="0.25">
      <c r="A25" s="104" t="s">
        <v>71</v>
      </c>
      <c r="B25" s="104">
        <v>94319</v>
      </c>
      <c r="C25" s="105" t="s">
        <v>346</v>
      </c>
      <c r="D25" s="104" t="s">
        <v>828</v>
      </c>
      <c r="E25" s="106">
        <v>274.13</v>
      </c>
      <c r="F25" s="107">
        <f t="shared" si="0"/>
        <v>56.74</v>
      </c>
      <c r="G25" s="107">
        <f t="shared" si="1"/>
        <v>15554.14</v>
      </c>
      <c r="I25" s="98">
        <f t="shared" si="2"/>
        <v>56.74</v>
      </c>
      <c r="L25" s="6">
        <v>56.74</v>
      </c>
    </row>
    <row r="26" spans="1:12" s="1" customFormat="1" x14ac:dyDescent="0.25">
      <c r="A26" s="104" t="s">
        <v>72</v>
      </c>
      <c r="B26" s="104">
        <v>93358</v>
      </c>
      <c r="C26" s="105" t="s">
        <v>347</v>
      </c>
      <c r="D26" s="104" t="s">
        <v>828</v>
      </c>
      <c r="E26" s="106">
        <v>343.64</v>
      </c>
      <c r="F26" s="107">
        <f t="shared" si="0"/>
        <v>108.06</v>
      </c>
      <c r="G26" s="107">
        <f t="shared" si="1"/>
        <v>37133.74</v>
      </c>
      <c r="I26" s="98">
        <f t="shared" si="2"/>
        <v>108.06</v>
      </c>
      <c r="L26" s="6">
        <v>108.06</v>
      </c>
    </row>
    <row r="27" spans="1:12" s="1" customFormat="1" x14ac:dyDescent="0.25">
      <c r="A27" s="104" t="s">
        <v>73</v>
      </c>
      <c r="B27" s="104">
        <v>94098</v>
      </c>
      <c r="C27" s="105" t="s">
        <v>348</v>
      </c>
      <c r="D27" s="104" t="s">
        <v>65</v>
      </c>
      <c r="E27" s="106">
        <v>175.17</v>
      </c>
      <c r="F27" s="107">
        <f t="shared" si="0"/>
        <v>3.96</v>
      </c>
      <c r="G27" s="107">
        <f t="shared" si="1"/>
        <v>693.67</v>
      </c>
      <c r="I27" s="98">
        <f t="shared" si="2"/>
        <v>3.96</v>
      </c>
      <c r="L27" s="6">
        <v>3.96</v>
      </c>
    </row>
    <row r="28" spans="1:12" s="1" customFormat="1" x14ac:dyDescent="0.25">
      <c r="A28" s="104" t="s">
        <v>74</v>
      </c>
      <c r="B28" s="104">
        <v>93382</v>
      </c>
      <c r="C28" s="105" t="s">
        <v>349</v>
      </c>
      <c r="D28" s="104" t="s">
        <v>828</v>
      </c>
      <c r="E28" s="106">
        <v>280.54000000000002</v>
      </c>
      <c r="F28" s="107">
        <f t="shared" si="0"/>
        <v>41.04</v>
      </c>
      <c r="G28" s="107">
        <f t="shared" si="1"/>
        <v>11513.36</v>
      </c>
      <c r="I28" s="98">
        <f t="shared" si="2"/>
        <v>41.04</v>
      </c>
      <c r="L28" s="6">
        <v>41.04</v>
      </c>
    </row>
    <row r="29" spans="1:12" s="1" customFormat="1" x14ac:dyDescent="0.25">
      <c r="A29" s="104" t="s">
        <v>75</v>
      </c>
      <c r="B29" s="104"/>
      <c r="C29" s="105" t="s">
        <v>350</v>
      </c>
      <c r="D29" s="104"/>
      <c r="E29" s="106"/>
      <c r="F29" s="107">
        <f t="shared" si="0"/>
        <v>0</v>
      </c>
      <c r="G29" s="107">
        <f t="shared" si="1"/>
        <v>0</v>
      </c>
      <c r="I29" s="98">
        <f t="shared" si="2"/>
        <v>0</v>
      </c>
      <c r="L29" s="6"/>
    </row>
    <row r="30" spans="1:12" s="1" customFormat="1" x14ac:dyDescent="0.25">
      <c r="A30" s="104" t="s">
        <v>76</v>
      </c>
      <c r="B30" s="104">
        <v>93358</v>
      </c>
      <c r="C30" s="105" t="s">
        <v>347</v>
      </c>
      <c r="D30" s="104" t="s">
        <v>828</v>
      </c>
      <c r="E30" s="106">
        <v>15.59</v>
      </c>
      <c r="F30" s="107">
        <f t="shared" si="0"/>
        <v>108.06</v>
      </c>
      <c r="G30" s="107">
        <f t="shared" si="1"/>
        <v>1684.66</v>
      </c>
      <c r="I30" s="98">
        <f t="shared" si="2"/>
        <v>108.06</v>
      </c>
      <c r="L30" s="6">
        <v>108.06</v>
      </c>
    </row>
    <row r="31" spans="1:12" s="1" customFormat="1" x14ac:dyDescent="0.25">
      <c r="A31" s="104" t="s">
        <v>77</v>
      </c>
      <c r="B31" s="104">
        <v>94098</v>
      </c>
      <c r="C31" s="105" t="s">
        <v>348</v>
      </c>
      <c r="D31" s="104" t="s">
        <v>65</v>
      </c>
      <c r="E31" s="106">
        <v>12.95</v>
      </c>
      <c r="F31" s="107">
        <f t="shared" si="0"/>
        <v>3.96</v>
      </c>
      <c r="G31" s="107">
        <f t="shared" si="1"/>
        <v>51.28</v>
      </c>
      <c r="I31" s="98">
        <f t="shared" si="2"/>
        <v>3.96</v>
      </c>
      <c r="L31" s="6">
        <v>3.96</v>
      </c>
    </row>
    <row r="32" spans="1:12" s="1" customFormat="1" x14ac:dyDescent="0.25">
      <c r="A32" s="104" t="s">
        <v>78</v>
      </c>
      <c r="B32" s="104">
        <v>93382</v>
      </c>
      <c r="C32" s="105" t="s">
        <v>351</v>
      </c>
      <c r="D32" s="104" t="s">
        <v>828</v>
      </c>
      <c r="E32" s="106">
        <v>11.41</v>
      </c>
      <c r="F32" s="107">
        <f t="shared" si="0"/>
        <v>41.04</v>
      </c>
      <c r="G32" s="107">
        <f t="shared" si="1"/>
        <v>468.27</v>
      </c>
      <c r="I32" s="98">
        <f t="shared" si="2"/>
        <v>41.04</v>
      </c>
      <c r="L32" s="6">
        <v>41.04</v>
      </c>
    </row>
    <row r="33" spans="1:12" s="1" customFormat="1" x14ac:dyDescent="0.25">
      <c r="A33" s="104" t="s">
        <v>79</v>
      </c>
      <c r="B33" s="104"/>
      <c r="C33" s="105" t="s">
        <v>352</v>
      </c>
      <c r="D33" s="104"/>
      <c r="E33" s="106"/>
      <c r="F33" s="107">
        <f t="shared" si="0"/>
        <v>0</v>
      </c>
      <c r="G33" s="107">
        <f t="shared" si="1"/>
        <v>0</v>
      </c>
      <c r="I33" s="98">
        <f t="shared" si="2"/>
        <v>0</v>
      </c>
      <c r="L33" s="6"/>
    </row>
    <row r="34" spans="1:12" s="1" customFormat="1" x14ac:dyDescent="0.25">
      <c r="A34" s="104" t="s">
        <v>80</v>
      </c>
      <c r="B34" s="104">
        <v>93358</v>
      </c>
      <c r="C34" s="105" t="s">
        <v>347</v>
      </c>
      <c r="D34" s="104" t="s">
        <v>828</v>
      </c>
      <c r="E34" s="106">
        <v>10.09</v>
      </c>
      <c r="F34" s="107">
        <f t="shared" si="0"/>
        <v>108.06</v>
      </c>
      <c r="G34" s="107">
        <f t="shared" si="1"/>
        <v>1090.33</v>
      </c>
      <c r="I34" s="98">
        <f t="shared" si="2"/>
        <v>108.06</v>
      </c>
      <c r="L34" s="6">
        <v>108.06</v>
      </c>
    </row>
    <row r="35" spans="1:12" s="1" customFormat="1" x14ac:dyDescent="0.25">
      <c r="A35" s="104" t="s">
        <v>81</v>
      </c>
      <c r="B35" s="104">
        <v>94098</v>
      </c>
      <c r="C35" s="105" t="s">
        <v>348</v>
      </c>
      <c r="D35" s="104" t="s">
        <v>65</v>
      </c>
      <c r="E35" s="106">
        <v>12.96</v>
      </c>
      <c r="F35" s="107">
        <f t="shared" si="0"/>
        <v>3.96</v>
      </c>
      <c r="G35" s="107">
        <f t="shared" si="1"/>
        <v>51.32</v>
      </c>
      <c r="I35" s="98">
        <f t="shared" si="2"/>
        <v>3.96</v>
      </c>
      <c r="L35" s="6">
        <v>3.96</v>
      </c>
    </row>
    <row r="36" spans="1:12" s="1" customFormat="1" x14ac:dyDescent="0.25">
      <c r="A36" s="104" t="s">
        <v>82</v>
      </c>
      <c r="B36" s="104">
        <v>93382</v>
      </c>
      <c r="C36" s="105" t="s">
        <v>351</v>
      </c>
      <c r="D36" s="104" t="s">
        <v>828</v>
      </c>
      <c r="E36" s="106">
        <v>2.31</v>
      </c>
      <c r="F36" s="107">
        <f t="shared" si="0"/>
        <v>41.04</v>
      </c>
      <c r="G36" s="107">
        <f t="shared" si="1"/>
        <v>94.8</v>
      </c>
      <c r="I36" s="98">
        <f t="shared" si="2"/>
        <v>41.04</v>
      </c>
      <c r="L36" s="6">
        <v>41.04</v>
      </c>
    </row>
    <row r="37" spans="1:12" s="1" customFormat="1" x14ac:dyDescent="0.25">
      <c r="A37" s="102">
        <v>4</v>
      </c>
      <c r="B37" s="102"/>
      <c r="C37" s="103" t="s">
        <v>353</v>
      </c>
      <c r="D37" s="104"/>
      <c r="E37" s="106"/>
      <c r="F37" s="107">
        <f t="shared" si="0"/>
        <v>0</v>
      </c>
      <c r="G37" s="107">
        <f t="shared" si="1"/>
        <v>0</v>
      </c>
      <c r="H37" s="99">
        <f>SUM(G37:G79)</f>
        <v>271704.86</v>
      </c>
      <c r="I37" s="98">
        <f t="shared" si="2"/>
        <v>0</v>
      </c>
      <c r="L37" s="6"/>
    </row>
    <row r="38" spans="1:12" s="1" customFormat="1" x14ac:dyDescent="0.25">
      <c r="A38" s="104" t="s">
        <v>83</v>
      </c>
      <c r="B38" s="104"/>
      <c r="C38" s="105" t="s">
        <v>354</v>
      </c>
      <c r="D38" s="104"/>
      <c r="E38" s="106"/>
      <c r="F38" s="107">
        <f t="shared" si="0"/>
        <v>0</v>
      </c>
      <c r="G38" s="107">
        <f t="shared" si="1"/>
        <v>0</v>
      </c>
      <c r="I38" s="98">
        <f t="shared" si="2"/>
        <v>0</v>
      </c>
      <c r="L38" s="6"/>
    </row>
    <row r="39" spans="1:12" s="1" customFormat="1" x14ac:dyDescent="0.25">
      <c r="A39" s="104" t="s">
        <v>84</v>
      </c>
      <c r="B39" s="104">
        <v>96619</v>
      </c>
      <c r="C39" s="105" t="s">
        <v>355</v>
      </c>
      <c r="D39" s="104" t="s">
        <v>65</v>
      </c>
      <c r="E39" s="106">
        <v>75.290000000000006</v>
      </c>
      <c r="F39" s="107">
        <f t="shared" si="0"/>
        <v>35.869999999999997</v>
      </c>
      <c r="G39" s="107">
        <f t="shared" si="1"/>
        <v>2700.65</v>
      </c>
      <c r="I39" s="98">
        <f t="shared" si="2"/>
        <v>35.869999999999997</v>
      </c>
      <c r="L39" s="6">
        <v>35.869999999999997</v>
      </c>
    </row>
    <row r="40" spans="1:12" s="1" customFormat="1" x14ac:dyDescent="0.25">
      <c r="A40" s="104" t="s">
        <v>85</v>
      </c>
      <c r="B40" s="104">
        <v>96535</v>
      </c>
      <c r="C40" s="105" t="s">
        <v>356</v>
      </c>
      <c r="D40" s="104" t="s">
        <v>65</v>
      </c>
      <c r="E40" s="106">
        <v>160.87</v>
      </c>
      <c r="F40" s="107">
        <f t="shared" si="0"/>
        <v>197.05</v>
      </c>
      <c r="G40" s="107">
        <f t="shared" si="1"/>
        <v>31699.43</v>
      </c>
      <c r="I40" s="98">
        <f t="shared" si="2"/>
        <v>197.05</v>
      </c>
      <c r="L40" s="6">
        <v>197.05</v>
      </c>
    </row>
    <row r="41" spans="1:12" s="1" customFormat="1" ht="22.5" x14ac:dyDescent="0.25">
      <c r="A41" s="104" t="s">
        <v>86</v>
      </c>
      <c r="B41" s="104">
        <v>92916</v>
      </c>
      <c r="C41" s="105" t="s">
        <v>357</v>
      </c>
      <c r="D41" s="104" t="s">
        <v>829</v>
      </c>
      <c r="E41" s="106">
        <v>450.26</v>
      </c>
      <c r="F41" s="107">
        <f t="shared" si="0"/>
        <v>23.57</v>
      </c>
      <c r="G41" s="107">
        <f t="shared" si="1"/>
        <v>10612.63</v>
      </c>
      <c r="I41" s="98">
        <f t="shared" si="2"/>
        <v>23.57</v>
      </c>
      <c r="L41" s="6">
        <v>23.57</v>
      </c>
    </row>
    <row r="42" spans="1:12" s="1" customFormat="1" ht="22.5" x14ac:dyDescent="0.25">
      <c r="A42" s="104" t="s">
        <v>87</v>
      </c>
      <c r="B42" s="104">
        <v>92917</v>
      </c>
      <c r="C42" s="105" t="s">
        <v>358</v>
      </c>
      <c r="D42" s="104" t="s">
        <v>829</v>
      </c>
      <c r="E42" s="106">
        <v>60.08</v>
      </c>
      <c r="F42" s="107">
        <f t="shared" si="0"/>
        <v>22.14</v>
      </c>
      <c r="G42" s="107">
        <f t="shared" si="1"/>
        <v>1330.17</v>
      </c>
      <c r="I42" s="98">
        <f t="shared" si="2"/>
        <v>22.14</v>
      </c>
      <c r="L42" s="6">
        <v>22.14</v>
      </c>
    </row>
    <row r="43" spans="1:12" s="1" customFormat="1" ht="22.5" x14ac:dyDescent="0.25">
      <c r="A43" s="104" t="s">
        <v>88</v>
      </c>
      <c r="B43" s="104">
        <v>92919</v>
      </c>
      <c r="C43" s="105" t="s">
        <v>359</v>
      </c>
      <c r="D43" s="104" t="s">
        <v>829</v>
      </c>
      <c r="E43" s="106">
        <v>562.26</v>
      </c>
      <c r="F43" s="107">
        <f t="shared" si="0"/>
        <v>19.809999999999999</v>
      </c>
      <c r="G43" s="107">
        <f t="shared" si="1"/>
        <v>11138.37</v>
      </c>
      <c r="I43" s="98">
        <f t="shared" si="2"/>
        <v>19.809999999999999</v>
      </c>
      <c r="L43" s="6">
        <v>19.809999999999999</v>
      </c>
    </row>
    <row r="44" spans="1:12" s="1" customFormat="1" ht="22.5" x14ac:dyDescent="0.25">
      <c r="A44" s="104" t="s">
        <v>861</v>
      </c>
      <c r="B44" s="104">
        <v>92921</v>
      </c>
      <c r="C44" s="105" t="s">
        <v>360</v>
      </c>
      <c r="D44" s="104" t="s">
        <v>829</v>
      </c>
      <c r="E44" s="106">
        <v>229.18</v>
      </c>
      <c r="F44" s="107">
        <f t="shared" si="0"/>
        <v>16.64</v>
      </c>
      <c r="G44" s="107">
        <f t="shared" si="1"/>
        <v>3813.56</v>
      </c>
      <c r="I44" s="98">
        <f t="shared" si="2"/>
        <v>16.64</v>
      </c>
      <c r="L44" s="6">
        <v>16.64</v>
      </c>
    </row>
    <row r="45" spans="1:12" s="1" customFormat="1" ht="22.5" x14ac:dyDescent="0.25">
      <c r="A45" s="104" t="s">
        <v>862</v>
      </c>
      <c r="B45" s="104">
        <v>92915</v>
      </c>
      <c r="C45" s="105" t="s">
        <v>361</v>
      </c>
      <c r="D45" s="104" t="s">
        <v>829</v>
      </c>
      <c r="E45" s="106">
        <v>154.06</v>
      </c>
      <c r="F45" s="107">
        <f t="shared" si="0"/>
        <v>24.96</v>
      </c>
      <c r="G45" s="107">
        <f t="shared" si="1"/>
        <v>3845.34</v>
      </c>
      <c r="I45" s="98">
        <f t="shared" si="2"/>
        <v>24.96</v>
      </c>
      <c r="L45" s="6">
        <v>24.96</v>
      </c>
    </row>
    <row r="46" spans="1:12" s="1" customFormat="1" ht="22.5" x14ac:dyDescent="0.25">
      <c r="A46" s="104" t="s">
        <v>863</v>
      </c>
      <c r="B46" s="104">
        <v>96558</v>
      </c>
      <c r="C46" s="105" t="s">
        <v>362</v>
      </c>
      <c r="D46" s="104" t="s">
        <v>828</v>
      </c>
      <c r="E46" s="106">
        <v>23.14</v>
      </c>
      <c r="F46" s="107">
        <f t="shared" si="0"/>
        <v>667.25</v>
      </c>
      <c r="G46" s="107">
        <f t="shared" si="1"/>
        <v>15440.17</v>
      </c>
      <c r="I46" s="98">
        <f t="shared" si="2"/>
        <v>667.25</v>
      </c>
      <c r="L46" s="6">
        <v>667.25</v>
      </c>
    </row>
    <row r="47" spans="1:12" s="1" customFormat="1" x14ac:dyDescent="0.25">
      <c r="A47" s="104" t="s">
        <v>89</v>
      </c>
      <c r="B47" s="104"/>
      <c r="C47" s="105" t="s">
        <v>363</v>
      </c>
      <c r="D47" s="104"/>
      <c r="E47" s="106"/>
      <c r="F47" s="107">
        <f t="shared" si="0"/>
        <v>0</v>
      </c>
      <c r="G47" s="107">
        <f t="shared" si="1"/>
        <v>0</v>
      </c>
      <c r="I47" s="98">
        <f t="shared" si="2"/>
        <v>0</v>
      </c>
      <c r="L47" s="6"/>
    </row>
    <row r="48" spans="1:12" s="1" customFormat="1" x14ac:dyDescent="0.25">
      <c r="A48" s="104" t="s">
        <v>90</v>
      </c>
      <c r="B48" s="104">
        <v>95241</v>
      </c>
      <c r="C48" s="105" t="s">
        <v>355</v>
      </c>
      <c r="D48" s="104" t="s">
        <v>65</v>
      </c>
      <c r="E48" s="106">
        <v>99.89</v>
      </c>
      <c r="F48" s="107">
        <f t="shared" si="0"/>
        <v>34.19</v>
      </c>
      <c r="G48" s="107">
        <f t="shared" si="1"/>
        <v>3415.24</v>
      </c>
      <c r="I48" s="98">
        <f t="shared" si="2"/>
        <v>34.19</v>
      </c>
      <c r="L48" s="6">
        <v>34.19</v>
      </c>
    </row>
    <row r="49" spans="1:12" s="1" customFormat="1" ht="22.5" x14ac:dyDescent="0.25">
      <c r="A49" s="104" t="s">
        <v>91</v>
      </c>
      <c r="B49" s="104">
        <v>83534</v>
      </c>
      <c r="C49" s="105" t="s">
        <v>364</v>
      </c>
      <c r="D49" s="104" t="s">
        <v>828</v>
      </c>
      <c r="E49" s="106">
        <v>95.94</v>
      </c>
      <c r="F49" s="107">
        <f t="shared" si="0"/>
        <v>400.6</v>
      </c>
      <c r="G49" s="107">
        <f t="shared" si="1"/>
        <v>38433.56</v>
      </c>
      <c r="I49" s="98">
        <f t="shared" si="2"/>
        <v>400.6</v>
      </c>
      <c r="L49" s="6">
        <v>400.6</v>
      </c>
    </row>
    <row r="50" spans="1:12" s="1" customFormat="1" x14ac:dyDescent="0.25">
      <c r="A50" s="104" t="s">
        <v>92</v>
      </c>
      <c r="B50" s="104">
        <v>96536</v>
      </c>
      <c r="C50" s="105" t="s">
        <v>356</v>
      </c>
      <c r="D50" s="104" t="s">
        <v>65</v>
      </c>
      <c r="E50" s="106">
        <v>593.99</v>
      </c>
      <c r="F50" s="107">
        <f t="shared" si="0"/>
        <v>102.31</v>
      </c>
      <c r="G50" s="107">
        <f t="shared" si="1"/>
        <v>60771.12</v>
      </c>
      <c r="I50" s="98">
        <f t="shared" si="2"/>
        <v>102.31</v>
      </c>
      <c r="L50" s="6">
        <v>102.31</v>
      </c>
    </row>
    <row r="51" spans="1:12" s="1" customFormat="1" ht="22.5" x14ac:dyDescent="0.25">
      <c r="A51" s="104" t="s">
        <v>93</v>
      </c>
      <c r="B51" s="104">
        <v>92916</v>
      </c>
      <c r="C51" s="105" t="s">
        <v>357</v>
      </c>
      <c r="D51" s="104" t="s">
        <v>829</v>
      </c>
      <c r="E51" s="106">
        <v>0.17</v>
      </c>
      <c r="F51" s="107">
        <f t="shared" si="0"/>
        <v>23.57</v>
      </c>
      <c r="G51" s="107">
        <f t="shared" si="1"/>
        <v>4.01</v>
      </c>
      <c r="I51" s="98">
        <f t="shared" si="2"/>
        <v>23.57</v>
      </c>
      <c r="L51" s="6">
        <v>23.57</v>
      </c>
    </row>
    <row r="52" spans="1:12" s="1" customFormat="1" ht="22.5" x14ac:dyDescent="0.25">
      <c r="A52" s="104" t="s">
        <v>94</v>
      </c>
      <c r="B52" s="104">
        <v>92917</v>
      </c>
      <c r="C52" s="105" t="s">
        <v>358</v>
      </c>
      <c r="D52" s="104" t="s">
        <v>829</v>
      </c>
      <c r="E52" s="106">
        <v>804.86</v>
      </c>
      <c r="F52" s="107">
        <f t="shared" si="0"/>
        <v>22.14</v>
      </c>
      <c r="G52" s="107">
        <f t="shared" si="1"/>
        <v>17819.599999999999</v>
      </c>
      <c r="I52" s="98">
        <f t="shared" si="2"/>
        <v>22.14</v>
      </c>
      <c r="L52" s="6">
        <v>22.14</v>
      </c>
    </row>
    <row r="53" spans="1:12" s="1" customFormat="1" ht="22.5" x14ac:dyDescent="0.25">
      <c r="A53" s="104" t="s">
        <v>95</v>
      </c>
      <c r="B53" s="104">
        <v>92919</v>
      </c>
      <c r="C53" s="105" t="s">
        <v>359</v>
      </c>
      <c r="D53" s="104" t="s">
        <v>829</v>
      </c>
      <c r="E53" s="106">
        <v>88.18</v>
      </c>
      <c r="F53" s="107">
        <f t="shared" si="0"/>
        <v>19.809999999999999</v>
      </c>
      <c r="G53" s="107">
        <f t="shared" si="1"/>
        <v>1746.85</v>
      </c>
      <c r="I53" s="98">
        <f t="shared" si="2"/>
        <v>19.809999999999999</v>
      </c>
      <c r="L53" s="6">
        <v>19.809999999999999</v>
      </c>
    </row>
    <row r="54" spans="1:12" s="1" customFormat="1" ht="22.5" x14ac:dyDescent="0.25">
      <c r="A54" s="104" t="s">
        <v>864</v>
      </c>
      <c r="B54" s="104">
        <v>92921</v>
      </c>
      <c r="C54" s="105" t="s">
        <v>360</v>
      </c>
      <c r="D54" s="104" t="s">
        <v>829</v>
      </c>
      <c r="E54" s="106">
        <v>24.33</v>
      </c>
      <c r="F54" s="107">
        <f t="shared" si="0"/>
        <v>16.64</v>
      </c>
      <c r="G54" s="107">
        <f t="shared" si="1"/>
        <v>404.85</v>
      </c>
      <c r="I54" s="98">
        <f t="shared" si="2"/>
        <v>16.64</v>
      </c>
      <c r="L54" s="6">
        <v>16.64</v>
      </c>
    </row>
    <row r="55" spans="1:12" s="1" customFormat="1" ht="22.5" x14ac:dyDescent="0.25">
      <c r="A55" s="104" t="s">
        <v>865</v>
      </c>
      <c r="B55" s="104">
        <v>92915</v>
      </c>
      <c r="C55" s="105" t="s">
        <v>361</v>
      </c>
      <c r="D55" s="104" t="s">
        <v>829</v>
      </c>
      <c r="E55" s="106">
        <v>405.01</v>
      </c>
      <c r="F55" s="107">
        <f t="shared" si="0"/>
        <v>24.96</v>
      </c>
      <c r="G55" s="107">
        <f t="shared" si="1"/>
        <v>10109.049999999999</v>
      </c>
      <c r="I55" s="98">
        <f t="shared" si="2"/>
        <v>24.96</v>
      </c>
      <c r="L55" s="6">
        <v>24.96</v>
      </c>
    </row>
    <row r="56" spans="1:12" s="1" customFormat="1" ht="22.5" x14ac:dyDescent="0.25">
      <c r="A56" s="104" t="s">
        <v>866</v>
      </c>
      <c r="B56" s="104">
        <v>96557</v>
      </c>
      <c r="C56" s="105" t="s">
        <v>362</v>
      </c>
      <c r="D56" s="104" t="s">
        <v>828</v>
      </c>
      <c r="E56" s="106">
        <v>39.96</v>
      </c>
      <c r="F56" s="107">
        <f t="shared" si="0"/>
        <v>657.22</v>
      </c>
      <c r="G56" s="107">
        <f t="shared" si="1"/>
        <v>26262.51</v>
      </c>
      <c r="I56" s="98">
        <f t="shared" si="2"/>
        <v>657.22</v>
      </c>
      <c r="L56" s="6">
        <v>657.22</v>
      </c>
    </row>
    <row r="57" spans="1:12" s="1" customFormat="1" x14ac:dyDescent="0.25">
      <c r="A57" s="104" t="s">
        <v>96</v>
      </c>
      <c r="B57" s="104"/>
      <c r="C57" s="105" t="s">
        <v>365</v>
      </c>
      <c r="D57" s="104"/>
      <c r="E57" s="106"/>
      <c r="F57" s="107">
        <f t="shared" si="0"/>
        <v>0</v>
      </c>
      <c r="G57" s="107">
        <f t="shared" si="1"/>
        <v>0</v>
      </c>
      <c r="I57" s="98">
        <f t="shared" si="2"/>
        <v>0</v>
      </c>
      <c r="L57" s="6"/>
    </row>
    <row r="58" spans="1:12" s="1" customFormat="1" ht="22.5" x14ac:dyDescent="0.25">
      <c r="A58" s="104" t="s">
        <v>97</v>
      </c>
      <c r="B58" s="104">
        <v>98228</v>
      </c>
      <c r="C58" s="105" t="s">
        <v>366</v>
      </c>
      <c r="D58" s="104" t="s">
        <v>830</v>
      </c>
      <c r="E58" s="106">
        <v>63</v>
      </c>
      <c r="F58" s="107">
        <f t="shared" si="0"/>
        <v>68.42</v>
      </c>
      <c r="G58" s="107">
        <f t="shared" si="1"/>
        <v>4310.46</v>
      </c>
      <c r="I58" s="98">
        <f t="shared" si="2"/>
        <v>68.42</v>
      </c>
      <c r="L58" s="6">
        <v>68.42</v>
      </c>
    </row>
    <row r="59" spans="1:12" s="1" customFormat="1" ht="22.5" x14ac:dyDescent="0.25">
      <c r="A59" s="104" t="s">
        <v>867</v>
      </c>
      <c r="B59" s="104">
        <v>95601</v>
      </c>
      <c r="C59" s="105" t="s">
        <v>367</v>
      </c>
      <c r="D59" s="104" t="s">
        <v>827</v>
      </c>
      <c r="E59" s="106">
        <v>9</v>
      </c>
      <c r="F59" s="107">
        <f t="shared" si="0"/>
        <v>28.85</v>
      </c>
      <c r="G59" s="107">
        <f t="shared" si="1"/>
        <v>259.64999999999998</v>
      </c>
      <c r="I59" s="98">
        <f t="shared" si="2"/>
        <v>28.85</v>
      </c>
      <c r="L59" s="6">
        <v>28.85</v>
      </c>
    </row>
    <row r="60" spans="1:12" s="1" customFormat="1" x14ac:dyDescent="0.25">
      <c r="A60" s="104" t="s">
        <v>868</v>
      </c>
      <c r="B60" s="104">
        <v>95241</v>
      </c>
      <c r="C60" s="105" t="s">
        <v>368</v>
      </c>
      <c r="D60" s="104" t="s">
        <v>65</v>
      </c>
      <c r="E60" s="106">
        <v>12.96</v>
      </c>
      <c r="F60" s="107">
        <f t="shared" si="0"/>
        <v>34.19</v>
      </c>
      <c r="G60" s="107">
        <f t="shared" si="1"/>
        <v>443.1</v>
      </c>
      <c r="I60" s="98">
        <f t="shared" si="2"/>
        <v>34.19</v>
      </c>
      <c r="L60" s="6">
        <v>34.19</v>
      </c>
    </row>
    <row r="61" spans="1:12" s="1" customFormat="1" x14ac:dyDescent="0.25">
      <c r="A61" s="104" t="s">
        <v>869</v>
      </c>
      <c r="B61" s="104">
        <v>96534</v>
      </c>
      <c r="C61" s="105" t="s">
        <v>356</v>
      </c>
      <c r="D61" s="104" t="s">
        <v>65</v>
      </c>
      <c r="E61" s="106">
        <v>8.64</v>
      </c>
      <c r="F61" s="107">
        <f t="shared" si="0"/>
        <v>118.18</v>
      </c>
      <c r="G61" s="107">
        <f t="shared" si="1"/>
        <v>1021.08</v>
      </c>
      <c r="I61" s="98">
        <f t="shared" si="2"/>
        <v>118.18</v>
      </c>
      <c r="L61" s="6">
        <v>118.18</v>
      </c>
    </row>
    <row r="62" spans="1:12" s="1" customFormat="1" ht="22.5" x14ac:dyDescent="0.25">
      <c r="A62" s="104" t="s">
        <v>870</v>
      </c>
      <c r="B62" s="104">
        <v>92919</v>
      </c>
      <c r="C62" s="105" t="s">
        <v>359</v>
      </c>
      <c r="D62" s="104" t="s">
        <v>829</v>
      </c>
      <c r="E62" s="106">
        <v>238.29</v>
      </c>
      <c r="F62" s="107">
        <f t="shared" si="0"/>
        <v>19.809999999999999</v>
      </c>
      <c r="G62" s="107">
        <f t="shared" si="1"/>
        <v>4720.5200000000004</v>
      </c>
      <c r="I62" s="98">
        <f t="shared" si="2"/>
        <v>19.809999999999999</v>
      </c>
      <c r="L62" s="6">
        <v>19.809999999999999</v>
      </c>
    </row>
    <row r="63" spans="1:12" s="1" customFormat="1" ht="22.5" x14ac:dyDescent="0.25">
      <c r="A63" s="104" t="s">
        <v>871</v>
      </c>
      <c r="B63" s="104">
        <v>92921</v>
      </c>
      <c r="C63" s="105" t="s">
        <v>360</v>
      </c>
      <c r="D63" s="104" t="s">
        <v>829</v>
      </c>
      <c r="E63" s="106">
        <v>199.34</v>
      </c>
      <c r="F63" s="107">
        <f t="shared" si="0"/>
        <v>16.64</v>
      </c>
      <c r="G63" s="107">
        <f t="shared" si="1"/>
        <v>3317.02</v>
      </c>
      <c r="I63" s="98">
        <f t="shared" si="2"/>
        <v>16.64</v>
      </c>
      <c r="L63" s="6">
        <v>16.64</v>
      </c>
    </row>
    <row r="64" spans="1:12" s="1" customFormat="1" ht="22.5" x14ac:dyDescent="0.25">
      <c r="A64" s="104" t="s">
        <v>872</v>
      </c>
      <c r="B64" s="104">
        <v>92924</v>
      </c>
      <c r="C64" s="105" t="s">
        <v>369</v>
      </c>
      <c r="D64" s="104" t="s">
        <v>829</v>
      </c>
      <c r="E64" s="106">
        <v>18.489999999999998</v>
      </c>
      <c r="F64" s="107">
        <f t="shared" si="0"/>
        <v>17.27</v>
      </c>
      <c r="G64" s="107">
        <f t="shared" si="1"/>
        <v>319.32</v>
      </c>
      <c r="I64" s="98">
        <f t="shared" si="2"/>
        <v>17.27</v>
      </c>
      <c r="L64" s="6">
        <v>17.27</v>
      </c>
    </row>
    <row r="65" spans="1:12" s="1" customFormat="1" ht="22.5" x14ac:dyDescent="0.25">
      <c r="A65" s="104" t="s">
        <v>873</v>
      </c>
      <c r="B65" s="104">
        <v>92915</v>
      </c>
      <c r="C65" s="105" t="s">
        <v>370</v>
      </c>
      <c r="D65" s="104" t="s">
        <v>829</v>
      </c>
      <c r="E65" s="106">
        <v>23.54</v>
      </c>
      <c r="F65" s="107">
        <f t="shared" si="0"/>
        <v>24.96</v>
      </c>
      <c r="G65" s="107">
        <f t="shared" si="1"/>
        <v>587.55999999999995</v>
      </c>
      <c r="I65" s="98">
        <f t="shared" si="2"/>
        <v>24.96</v>
      </c>
      <c r="L65" s="6">
        <v>24.96</v>
      </c>
    </row>
    <row r="66" spans="1:12" s="1" customFormat="1" ht="22.5" x14ac:dyDescent="0.25">
      <c r="A66" s="104" t="s">
        <v>874</v>
      </c>
      <c r="B66" s="104">
        <v>96558</v>
      </c>
      <c r="C66" s="105" t="s">
        <v>362</v>
      </c>
      <c r="D66" s="104" t="s">
        <v>828</v>
      </c>
      <c r="E66" s="106">
        <v>7.78</v>
      </c>
      <c r="F66" s="107">
        <f t="shared" si="0"/>
        <v>667.25</v>
      </c>
      <c r="G66" s="107">
        <f t="shared" si="1"/>
        <v>5191.21</v>
      </c>
      <c r="I66" s="98">
        <f t="shared" si="2"/>
        <v>667.25</v>
      </c>
      <c r="L66" s="6">
        <v>667.25</v>
      </c>
    </row>
    <row r="67" spans="1:12" s="1" customFormat="1" x14ac:dyDescent="0.25">
      <c r="A67" s="104" t="s">
        <v>98</v>
      </c>
      <c r="B67" s="104"/>
      <c r="C67" s="105" t="s">
        <v>371</v>
      </c>
      <c r="D67" s="104"/>
      <c r="E67" s="106"/>
      <c r="F67" s="107">
        <f t="shared" si="0"/>
        <v>0</v>
      </c>
      <c r="G67" s="107">
        <f t="shared" si="1"/>
        <v>0</v>
      </c>
      <c r="I67" s="98">
        <f t="shared" si="2"/>
        <v>0</v>
      </c>
      <c r="L67" s="6"/>
    </row>
    <row r="68" spans="1:12" s="1" customFormat="1" ht="22.5" x14ac:dyDescent="0.25">
      <c r="A68" s="104" t="s">
        <v>99</v>
      </c>
      <c r="B68" s="104">
        <v>98230</v>
      </c>
      <c r="C68" s="105" t="s">
        <v>372</v>
      </c>
      <c r="D68" s="104" t="s">
        <v>830</v>
      </c>
      <c r="E68" s="106">
        <v>21</v>
      </c>
      <c r="F68" s="107">
        <f t="shared" si="0"/>
        <v>68.42</v>
      </c>
      <c r="G68" s="107">
        <f t="shared" si="1"/>
        <v>1436.82</v>
      </c>
      <c r="I68" s="98">
        <f t="shared" si="2"/>
        <v>68.42</v>
      </c>
      <c r="L68" s="6">
        <v>68.42</v>
      </c>
    </row>
    <row r="69" spans="1:12" s="1" customFormat="1" x14ac:dyDescent="0.25">
      <c r="A69" s="104" t="s">
        <v>100</v>
      </c>
      <c r="B69" s="104">
        <v>95241</v>
      </c>
      <c r="C69" s="105" t="s">
        <v>373</v>
      </c>
      <c r="D69" s="104" t="s">
        <v>65</v>
      </c>
      <c r="E69" s="106">
        <v>1.5</v>
      </c>
      <c r="F69" s="107">
        <f t="shared" si="0"/>
        <v>34.19</v>
      </c>
      <c r="G69" s="107">
        <f t="shared" si="1"/>
        <v>51.29</v>
      </c>
      <c r="I69" s="98">
        <f t="shared" si="2"/>
        <v>34.19</v>
      </c>
      <c r="L69" s="6">
        <v>34.19</v>
      </c>
    </row>
    <row r="70" spans="1:12" s="1" customFormat="1" x14ac:dyDescent="0.25">
      <c r="A70" s="104" t="s">
        <v>101</v>
      </c>
      <c r="B70" s="104">
        <v>96534</v>
      </c>
      <c r="C70" s="105" t="s">
        <v>356</v>
      </c>
      <c r="D70" s="104" t="s">
        <v>65</v>
      </c>
      <c r="E70" s="106">
        <v>6</v>
      </c>
      <c r="F70" s="107">
        <f t="shared" si="0"/>
        <v>118.18</v>
      </c>
      <c r="G70" s="107">
        <f t="shared" si="1"/>
        <v>709.08</v>
      </c>
      <c r="I70" s="98">
        <f t="shared" si="2"/>
        <v>118.18</v>
      </c>
      <c r="L70" s="6">
        <v>118.18</v>
      </c>
    </row>
    <row r="71" spans="1:12" s="1" customFormat="1" ht="22.5" x14ac:dyDescent="0.25">
      <c r="A71" s="104" t="s">
        <v>102</v>
      </c>
      <c r="B71" s="104">
        <v>92915</v>
      </c>
      <c r="C71" s="105" t="s">
        <v>361</v>
      </c>
      <c r="D71" s="104" t="s">
        <v>829</v>
      </c>
      <c r="E71" s="106">
        <v>12.23</v>
      </c>
      <c r="F71" s="107">
        <f t="shared" si="0"/>
        <v>24.96</v>
      </c>
      <c r="G71" s="107">
        <f t="shared" si="1"/>
        <v>305.26</v>
      </c>
      <c r="I71" s="98">
        <f t="shared" si="2"/>
        <v>24.96</v>
      </c>
      <c r="L71" s="6">
        <v>24.96</v>
      </c>
    </row>
    <row r="72" spans="1:12" s="1" customFormat="1" ht="22.5" x14ac:dyDescent="0.25">
      <c r="A72" s="104" t="s">
        <v>875</v>
      </c>
      <c r="B72" s="104">
        <v>96558</v>
      </c>
      <c r="C72" s="105" t="s">
        <v>362</v>
      </c>
      <c r="D72" s="104" t="s">
        <v>828</v>
      </c>
      <c r="E72" s="106">
        <v>0.75</v>
      </c>
      <c r="F72" s="107">
        <f t="shared" si="0"/>
        <v>667.25</v>
      </c>
      <c r="G72" s="107">
        <f t="shared" si="1"/>
        <v>500.44</v>
      </c>
      <c r="I72" s="98">
        <f t="shared" si="2"/>
        <v>667.25</v>
      </c>
      <c r="L72" s="6">
        <v>667.25</v>
      </c>
    </row>
    <row r="73" spans="1:12" s="1" customFormat="1" x14ac:dyDescent="0.25">
      <c r="A73" s="104" t="s">
        <v>103</v>
      </c>
      <c r="B73" s="104"/>
      <c r="C73" s="105" t="s">
        <v>374</v>
      </c>
      <c r="D73" s="104"/>
      <c r="E73" s="106"/>
      <c r="F73" s="107">
        <f t="shared" si="0"/>
        <v>0</v>
      </c>
      <c r="G73" s="107">
        <f t="shared" si="1"/>
        <v>0</v>
      </c>
      <c r="I73" s="98">
        <f t="shared" si="2"/>
        <v>0</v>
      </c>
      <c r="L73" s="6"/>
    </row>
    <row r="74" spans="1:12" s="1" customFormat="1" x14ac:dyDescent="0.25">
      <c r="A74" s="104" t="s">
        <v>104</v>
      </c>
      <c r="B74" s="104">
        <v>95241</v>
      </c>
      <c r="C74" s="105" t="s">
        <v>368</v>
      </c>
      <c r="D74" s="104" t="s">
        <v>65</v>
      </c>
      <c r="E74" s="106">
        <v>11.45</v>
      </c>
      <c r="F74" s="107">
        <f t="shared" si="0"/>
        <v>34.19</v>
      </c>
      <c r="G74" s="107">
        <f t="shared" si="1"/>
        <v>391.48</v>
      </c>
      <c r="I74" s="98">
        <f t="shared" si="2"/>
        <v>34.19</v>
      </c>
      <c r="L74" s="6">
        <v>34.19</v>
      </c>
    </row>
    <row r="75" spans="1:12" s="1" customFormat="1" ht="22.5" x14ac:dyDescent="0.25">
      <c r="A75" s="104" t="s">
        <v>105</v>
      </c>
      <c r="B75" s="104">
        <v>83534</v>
      </c>
      <c r="C75" s="105" t="s">
        <v>364</v>
      </c>
      <c r="D75" s="104" t="s">
        <v>828</v>
      </c>
      <c r="E75" s="106">
        <v>1.48</v>
      </c>
      <c r="F75" s="107">
        <f t="shared" si="0"/>
        <v>400.6</v>
      </c>
      <c r="G75" s="107">
        <f t="shared" si="1"/>
        <v>592.89</v>
      </c>
      <c r="I75" s="98">
        <f t="shared" si="2"/>
        <v>400.6</v>
      </c>
      <c r="L75" s="6">
        <v>400.6</v>
      </c>
    </row>
    <row r="76" spans="1:12" s="1" customFormat="1" x14ac:dyDescent="0.25">
      <c r="A76" s="104" t="s">
        <v>106</v>
      </c>
      <c r="B76" s="104">
        <v>96536</v>
      </c>
      <c r="C76" s="105" t="s">
        <v>356</v>
      </c>
      <c r="D76" s="104" t="s">
        <v>65</v>
      </c>
      <c r="E76" s="106">
        <v>36.64</v>
      </c>
      <c r="F76" s="107">
        <f t="shared" si="0"/>
        <v>102.31</v>
      </c>
      <c r="G76" s="107">
        <f t="shared" si="1"/>
        <v>3748.64</v>
      </c>
      <c r="I76" s="98">
        <f t="shared" si="2"/>
        <v>102.31</v>
      </c>
      <c r="L76" s="6">
        <v>102.31</v>
      </c>
    </row>
    <row r="77" spans="1:12" s="1" customFormat="1" ht="22.5" x14ac:dyDescent="0.25">
      <c r="A77" s="104" t="s">
        <v>107</v>
      </c>
      <c r="B77" s="104">
        <v>92917</v>
      </c>
      <c r="C77" s="105" t="s">
        <v>358</v>
      </c>
      <c r="D77" s="104" t="s">
        <v>829</v>
      </c>
      <c r="E77" s="106">
        <v>78.87</v>
      </c>
      <c r="F77" s="107">
        <f t="shared" ref="F77:F140" si="5">ROUND(I77,2)</f>
        <v>22.14</v>
      </c>
      <c r="G77" s="107">
        <f t="shared" ref="G77:G140" si="6">ROUND(F77*E77,2)</f>
        <v>1746.18</v>
      </c>
      <c r="I77" s="98">
        <f t="shared" ref="I77:I140" si="7">ROUND(L77-(L77*$K$10),2)</f>
        <v>22.14</v>
      </c>
      <c r="L77" s="6">
        <v>22.14</v>
      </c>
    </row>
    <row r="78" spans="1:12" s="1" customFormat="1" ht="22.5" x14ac:dyDescent="0.25">
      <c r="A78" s="104" t="s">
        <v>108</v>
      </c>
      <c r="B78" s="104">
        <v>92915</v>
      </c>
      <c r="C78" s="105" t="s">
        <v>361</v>
      </c>
      <c r="D78" s="104" t="s">
        <v>829</v>
      </c>
      <c r="E78" s="106">
        <v>8.43</v>
      </c>
      <c r="F78" s="107">
        <f t="shared" si="5"/>
        <v>24.96</v>
      </c>
      <c r="G78" s="107">
        <f t="shared" si="6"/>
        <v>210.41</v>
      </c>
      <c r="I78" s="98">
        <f t="shared" si="7"/>
        <v>24.96</v>
      </c>
      <c r="L78" s="6">
        <v>24.96</v>
      </c>
    </row>
    <row r="79" spans="1:12" s="1" customFormat="1" ht="22.5" x14ac:dyDescent="0.25">
      <c r="A79" s="104" t="s">
        <v>109</v>
      </c>
      <c r="B79" s="104">
        <v>96558</v>
      </c>
      <c r="C79" s="105" t="s">
        <v>362</v>
      </c>
      <c r="D79" s="104" t="s">
        <v>828</v>
      </c>
      <c r="E79" s="106">
        <v>3.44</v>
      </c>
      <c r="F79" s="107">
        <f t="shared" si="5"/>
        <v>667.25</v>
      </c>
      <c r="G79" s="107">
        <f t="shared" si="6"/>
        <v>2295.34</v>
      </c>
      <c r="I79" s="98">
        <f t="shared" si="7"/>
        <v>667.25</v>
      </c>
      <c r="L79" s="6">
        <v>667.25</v>
      </c>
    </row>
    <row r="80" spans="1:12" s="1" customFormat="1" x14ac:dyDescent="0.25">
      <c r="A80" s="102">
        <v>5</v>
      </c>
      <c r="B80" s="102"/>
      <c r="C80" s="103" t="s">
        <v>375</v>
      </c>
      <c r="D80" s="104"/>
      <c r="E80" s="106"/>
      <c r="F80" s="107">
        <f t="shared" si="5"/>
        <v>0</v>
      </c>
      <c r="G80" s="107">
        <f t="shared" si="6"/>
        <v>0</v>
      </c>
      <c r="H80" s="99">
        <f>SUM(G80:G107)</f>
        <v>217893.56999999998</v>
      </c>
      <c r="I80" s="98">
        <f t="shared" si="7"/>
        <v>0</v>
      </c>
      <c r="L80" s="6"/>
    </row>
    <row r="81" spans="1:12" s="1" customFormat="1" x14ac:dyDescent="0.25">
      <c r="A81" s="104" t="s">
        <v>110</v>
      </c>
      <c r="B81" s="104"/>
      <c r="C81" s="105" t="s">
        <v>376</v>
      </c>
      <c r="D81" s="104"/>
      <c r="E81" s="106"/>
      <c r="F81" s="107">
        <f t="shared" si="5"/>
        <v>0</v>
      </c>
      <c r="G81" s="107">
        <f t="shared" si="6"/>
        <v>0</v>
      </c>
      <c r="I81" s="98">
        <f t="shared" si="7"/>
        <v>0</v>
      </c>
      <c r="L81" s="6"/>
    </row>
    <row r="82" spans="1:12" s="1" customFormat="1" ht="22.5" x14ac:dyDescent="0.25">
      <c r="A82" s="104" t="s">
        <v>111</v>
      </c>
      <c r="B82" s="104">
        <v>92434</v>
      </c>
      <c r="C82" s="105" t="s">
        <v>377</v>
      </c>
      <c r="D82" s="104" t="s">
        <v>65</v>
      </c>
      <c r="E82" s="106">
        <v>510.21</v>
      </c>
      <c r="F82" s="107">
        <f t="shared" si="5"/>
        <v>50.14</v>
      </c>
      <c r="G82" s="107">
        <f t="shared" si="6"/>
        <v>25581.93</v>
      </c>
      <c r="I82" s="98">
        <f t="shared" si="7"/>
        <v>50.14</v>
      </c>
      <c r="L82" s="6">
        <v>50.14</v>
      </c>
    </row>
    <row r="83" spans="1:12" s="1" customFormat="1" ht="22.5" x14ac:dyDescent="0.25">
      <c r="A83" s="104" t="s">
        <v>876</v>
      </c>
      <c r="B83" s="104">
        <v>92778</v>
      </c>
      <c r="C83" s="105" t="s">
        <v>359</v>
      </c>
      <c r="D83" s="104" t="s">
        <v>829</v>
      </c>
      <c r="E83" s="106">
        <v>1057.5</v>
      </c>
      <c r="F83" s="107">
        <f t="shared" si="5"/>
        <v>20.65</v>
      </c>
      <c r="G83" s="107">
        <f t="shared" si="6"/>
        <v>21837.38</v>
      </c>
      <c r="I83" s="98">
        <f t="shared" si="7"/>
        <v>20.65</v>
      </c>
      <c r="L83" s="6">
        <v>20.65</v>
      </c>
    </row>
    <row r="84" spans="1:12" s="1" customFormat="1" ht="22.5" x14ac:dyDescent="0.25">
      <c r="A84" s="104" t="s">
        <v>877</v>
      </c>
      <c r="B84" s="104">
        <v>92779</v>
      </c>
      <c r="C84" s="105" t="s">
        <v>360</v>
      </c>
      <c r="D84" s="104" t="s">
        <v>829</v>
      </c>
      <c r="E84" s="106">
        <v>657.88</v>
      </c>
      <c r="F84" s="107">
        <f t="shared" si="5"/>
        <v>17.25</v>
      </c>
      <c r="G84" s="107">
        <f t="shared" si="6"/>
        <v>11348.43</v>
      </c>
      <c r="I84" s="98">
        <f t="shared" si="7"/>
        <v>17.25</v>
      </c>
      <c r="L84" s="6">
        <v>17.25</v>
      </c>
    </row>
    <row r="85" spans="1:12" s="1" customFormat="1" ht="22.5" x14ac:dyDescent="0.25">
      <c r="A85" s="104" t="s">
        <v>878</v>
      </c>
      <c r="B85" s="104">
        <v>92775</v>
      </c>
      <c r="C85" s="105" t="s">
        <v>361</v>
      </c>
      <c r="D85" s="104" t="s">
        <v>829</v>
      </c>
      <c r="E85" s="106">
        <v>627.66</v>
      </c>
      <c r="F85" s="107">
        <f t="shared" si="5"/>
        <v>26.95</v>
      </c>
      <c r="G85" s="107">
        <f t="shared" si="6"/>
        <v>16915.439999999999</v>
      </c>
      <c r="I85" s="98">
        <f t="shared" si="7"/>
        <v>26.95</v>
      </c>
      <c r="L85" s="6">
        <v>26.95</v>
      </c>
    </row>
    <row r="86" spans="1:12" s="1" customFormat="1" ht="22.5" x14ac:dyDescent="0.25">
      <c r="A86" s="104" t="s">
        <v>879</v>
      </c>
      <c r="B86" s="104">
        <v>92722</v>
      </c>
      <c r="C86" s="105" t="s">
        <v>362</v>
      </c>
      <c r="D86" s="104" t="s">
        <v>828</v>
      </c>
      <c r="E86" s="106">
        <v>28.15</v>
      </c>
      <c r="F86" s="107">
        <f t="shared" si="5"/>
        <v>626.48</v>
      </c>
      <c r="G86" s="107">
        <f t="shared" si="6"/>
        <v>17635.41</v>
      </c>
      <c r="I86" s="98">
        <f t="shared" si="7"/>
        <v>626.48</v>
      </c>
      <c r="L86" s="6">
        <v>626.48</v>
      </c>
    </row>
    <row r="87" spans="1:12" s="1" customFormat="1" x14ac:dyDescent="0.25">
      <c r="A87" s="104" t="s">
        <v>112</v>
      </c>
      <c r="B87" s="104"/>
      <c r="C87" s="105" t="s">
        <v>378</v>
      </c>
      <c r="D87" s="104"/>
      <c r="E87" s="106"/>
      <c r="F87" s="107">
        <f t="shared" si="5"/>
        <v>0</v>
      </c>
      <c r="G87" s="107">
        <f t="shared" si="6"/>
        <v>0</v>
      </c>
      <c r="I87" s="98">
        <f t="shared" si="7"/>
        <v>0</v>
      </c>
      <c r="L87" s="6"/>
    </row>
    <row r="88" spans="1:12" s="1" customFormat="1" ht="22.5" x14ac:dyDescent="0.25">
      <c r="A88" s="104" t="s">
        <v>113</v>
      </c>
      <c r="B88" s="104">
        <v>92471</v>
      </c>
      <c r="C88" s="105" t="s">
        <v>379</v>
      </c>
      <c r="D88" s="104" t="s">
        <v>65</v>
      </c>
      <c r="E88" s="106">
        <v>597.12</v>
      </c>
      <c r="F88" s="107">
        <f t="shared" si="5"/>
        <v>70.010000000000005</v>
      </c>
      <c r="G88" s="107">
        <f t="shared" si="6"/>
        <v>41804.370000000003</v>
      </c>
      <c r="I88" s="98">
        <f t="shared" si="7"/>
        <v>70.010000000000005</v>
      </c>
      <c r="L88" s="6">
        <v>70.010000000000005</v>
      </c>
    </row>
    <row r="89" spans="1:12" s="1" customFormat="1" ht="22.5" x14ac:dyDescent="0.25">
      <c r="A89" s="104" t="s">
        <v>114</v>
      </c>
      <c r="B89" s="104">
        <v>92777</v>
      </c>
      <c r="C89" s="105" t="s">
        <v>358</v>
      </c>
      <c r="D89" s="104" t="s">
        <v>829</v>
      </c>
      <c r="E89" s="106">
        <v>1058.6400000000001</v>
      </c>
      <c r="F89" s="107">
        <f t="shared" si="5"/>
        <v>23.27</v>
      </c>
      <c r="G89" s="107">
        <f t="shared" si="6"/>
        <v>24634.55</v>
      </c>
      <c r="I89" s="98">
        <f t="shared" si="7"/>
        <v>23.27</v>
      </c>
      <c r="L89" s="6">
        <v>23.27</v>
      </c>
    </row>
    <row r="90" spans="1:12" s="1" customFormat="1" ht="22.5" x14ac:dyDescent="0.25">
      <c r="A90" s="104" t="s">
        <v>115</v>
      </c>
      <c r="B90" s="104">
        <v>92778</v>
      </c>
      <c r="C90" s="105" t="s">
        <v>359</v>
      </c>
      <c r="D90" s="104" t="s">
        <v>829</v>
      </c>
      <c r="E90" s="106">
        <v>62.37</v>
      </c>
      <c r="F90" s="107">
        <f t="shared" si="5"/>
        <v>20.65</v>
      </c>
      <c r="G90" s="107">
        <f t="shared" si="6"/>
        <v>1287.94</v>
      </c>
      <c r="I90" s="98">
        <f t="shared" si="7"/>
        <v>20.65</v>
      </c>
      <c r="L90" s="6">
        <v>20.65</v>
      </c>
    </row>
    <row r="91" spans="1:12" s="1" customFormat="1" ht="22.5" x14ac:dyDescent="0.25">
      <c r="A91" s="104" t="s">
        <v>116</v>
      </c>
      <c r="B91" s="104">
        <v>92779</v>
      </c>
      <c r="C91" s="105" t="s">
        <v>360</v>
      </c>
      <c r="D91" s="104" t="s">
        <v>829</v>
      </c>
      <c r="E91" s="106">
        <v>7.16</v>
      </c>
      <c r="F91" s="107">
        <f t="shared" si="5"/>
        <v>17.25</v>
      </c>
      <c r="G91" s="107">
        <f t="shared" si="6"/>
        <v>123.51</v>
      </c>
      <c r="I91" s="98">
        <f t="shared" si="7"/>
        <v>17.25</v>
      </c>
      <c r="L91" s="6">
        <v>17.25</v>
      </c>
    </row>
    <row r="92" spans="1:12" s="1" customFormat="1" ht="22.5" x14ac:dyDescent="0.25">
      <c r="A92" s="104" t="s">
        <v>117</v>
      </c>
      <c r="B92" s="104">
        <v>92775</v>
      </c>
      <c r="C92" s="105" t="s">
        <v>361</v>
      </c>
      <c r="D92" s="104" t="s">
        <v>829</v>
      </c>
      <c r="E92" s="106">
        <v>571.09</v>
      </c>
      <c r="F92" s="107">
        <f t="shared" si="5"/>
        <v>26.95</v>
      </c>
      <c r="G92" s="107">
        <f t="shared" si="6"/>
        <v>15390.88</v>
      </c>
      <c r="I92" s="98">
        <f t="shared" si="7"/>
        <v>26.95</v>
      </c>
      <c r="L92" s="6">
        <v>26.95</v>
      </c>
    </row>
    <row r="93" spans="1:12" s="1" customFormat="1" ht="22.5" x14ac:dyDescent="0.25">
      <c r="A93" s="104" t="s">
        <v>118</v>
      </c>
      <c r="B93" s="104">
        <v>92726</v>
      </c>
      <c r="C93" s="105" t="s">
        <v>362</v>
      </c>
      <c r="D93" s="104" t="s">
        <v>828</v>
      </c>
      <c r="E93" s="106">
        <v>40.299999999999997</v>
      </c>
      <c r="F93" s="107">
        <f t="shared" si="5"/>
        <v>604.73</v>
      </c>
      <c r="G93" s="107">
        <f t="shared" si="6"/>
        <v>24370.62</v>
      </c>
      <c r="I93" s="98">
        <f t="shared" si="7"/>
        <v>604.73</v>
      </c>
      <c r="L93" s="6">
        <v>604.73</v>
      </c>
    </row>
    <row r="94" spans="1:12" s="1" customFormat="1" x14ac:dyDescent="0.25">
      <c r="A94" s="104" t="s">
        <v>119</v>
      </c>
      <c r="B94" s="104"/>
      <c r="C94" s="105" t="s">
        <v>380</v>
      </c>
      <c r="D94" s="104"/>
      <c r="E94" s="106"/>
      <c r="F94" s="107">
        <f t="shared" si="5"/>
        <v>0</v>
      </c>
      <c r="G94" s="107">
        <f t="shared" si="6"/>
        <v>0</v>
      </c>
      <c r="I94" s="98">
        <f t="shared" si="7"/>
        <v>0</v>
      </c>
      <c r="L94" s="6"/>
    </row>
    <row r="95" spans="1:12" s="1" customFormat="1" x14ac:dyDescent="0.25">
      <c r="A95" s="104" t="s">
        <v>120</v>
      </c>
      <c r="B95" s="104">
        <v>93183</v>
      </c>
      <c r="C95" s="105" t="s">
        <v>381</v>
      </c>
      <c r="D95" s="104" t="s">
        <v>830</v>
      </c>
      <c r="E95" s="106">
        <v>216.92</v>
      </c>
      <c r="F95" s="107">
        <f t="shared" si="5"/>
        <v>47.76</v>
      </c>
      <c r="G95" s="107">
        <f t="shared" si="6"/>
        <v>10360.1</v>
      </c>
      <c r="I95" s="98">
        <f t="shared" si="7"/>
        <v>47.76</v>
      </c>
      <c r="L95" s="6">
        <v>47.76</v>
      </c>
    </row>
    <row r="96" spans="1:12" s="1" customFormat="1" x14ac:dyDescent="0.25">
      <c r="A96" s="104" t="s">
        <v>880</v>
      </c>
      <c r="B96" s="104"/>
      <c r="C96" s="105" t="s">
        <v>382</v>
      </c>
      <c r="D96" s="104"/>
      <c r="E96" s="106"/>
      <c r="F96" s="107">
        <f t="shared" si="5"/>
        <v>0</v>
      </c>
      <c r="G96" s="107">
        <f t="shared" si="6"/>
        <v>0</v>
      </c>
      <c r="I96" s="98">
        <f t="shared" si="7"/>
        <v>0</v>
      </c>
      <c r="L96" s="6"/>
    </row>
    <row r="97" spans="1:12" s="1" customFormat="1" ht="22.5" x14ac:dyDescent="0.25">
      <c r="A97" s="104" t="s">
        <v>881</v>
      </c>
      <c r="B97" s="104">
        <v>92434</v>
      </c>
      <c r="C97" s="105" t="s">
        <v>377</v>
      </c>
      <c r="D97" s="104" t="s">
        <v>65</v>
      </c>
      <c r="E97" s="106">
        <v>16.02</v>
      </c>
      <c r="F97" s="107">
        <f t="shared" si="5"/>
        <v>50.14</v>
      </c>
      <c r="G97" s="107">
        <f t="shared" si="6"/>
        <v>803.24</v>
      </c>
      <c r="I97" s="98">
        <f t="shared" si="7"/>
        <v>50.14</v>
      </c>
      <c r="L97" s="6">
        <v>50.14</v>
      </c>
    </row>
    <row r="98" spans="1:12" s="1" customFormat="1" ht="22.5" x14ac:dyDescent="0.25">
      <c r="A98" s="104" t="s">
        <v>882</v>
      </c>
      <c r="B98" s="104">
        <v>92777</v>
      </c>
      <c r="C98" s="105" t="s">
        <v>358</v>
      </c>
      <c r="D98" s="104" t="s">
        <v>829</v>
      </c>
      <c r="E98" s="106">
        <v>41.19</v>
      </c>
      <c r="F98" s="107">
        <f t="shared" si="5"/>
        <v>23.27</v>
      </c>
      <c r="G98" s="107">
        <f t="shared" si="6"/>
        <v>958.49</v>
      </c>
      <c r="I98" s="98">
        <f t="shared" si="7"/>
        <v>23.27</v>
      </c>
      <c r="L98" s="6">
        <v>23.27</v>
      </c>
    </row>
    <row r="99" spans="1:12" s="1" customFormat="1" ht="22.5" x14ac:dyDescent="0.25">
      <c r="A99" s="104" t="s">
        <v>883</v>
      </c>
      <c r="B99" s="104">
        <v>92775</v>
      </c>
      <c r="C99" s="105" t="s">
        <v>361</v>
      </c>
      <c r="D99" s="104" t="s">
        <v>829</v>
      </c>
      <c r="E99" s="106">
        <v>9.1300000000000008</v>
      </c>
      <c r="F99" s="107">
        <f t="shared" si="5"/>
        <v>26.95</v>
      </c>
      <c r="G99" s="107">
        <f t="shared" si="6"/>
        <v>246.05</v>
      </c>
      <c r="I99" s="98">
        <f t="shared" si="7"/>
        <v>26.95</v>
      </c>
      <c r="L99" s="6">
        <v>26.95</v>
      </c>
    </row>
    <row r="100" spans="1:12" s="1" customFormat="1" ht="22.5" x14ac:dyDescent="0.25">
      <c r="A100" s="104" t="s">
        <v>884</v>
      </c>
      <c r="B100" s="104">
        <v>92722</v>
      </c>
      <c r="C100" s="105" t="s">
        <v>362</v>
      </c>
      <c r="D100" s="104" t="s">
        <v>828</v>
      </c>
      <c r="E100" s="106">
        <v>0.66</v>
      </c>
      <c r="F100" s="107">
        <f t="shared" si="5"/>
        <v>626.48</v>
      </c>
      <c r="G100" s="107">
        <f t="shared" si="6"/>
        <v>413.48</v>
      </c>
      <c r="I100" s="98">
        <f t="shared" si="7"/>
        <v>626.48</v>
      </c>
      <c r="L100" s="6">
        <v>626.48</v>
      </c>
    </row>
    <row r="101" spans="1:12" s="1" customFormat="1" x14ac:dyDescent="0.25">
      <c r="A101" s="104" t="s">
        <v>885</v>
      </c>
      <c r="B101" s="104"/>
      <c r="C101" s="105" t="s">
        <v>383</v>
      </c>
      <c r="D101" s="104"/>
      <c r="E101" s="106"/>
      <c r="F101" s="107">
        <f t="shared" si="5"/>
        <v>0</v>
      </c>
      <c r="G101" s="107">
        <f t="shared" si="6"/>
        <v>0</v>
      </c>
      <c r="I101" s="98">
        <f t="shared" si="7"/>
        <v>0</v>
      </c>
      <c r="L101" s="6"/>
    </row>
    <row r="102" spans="1:12" s="1" customFormat="1" ht="22.5" x14ac:dyDescent="0.25">
      <c r="A102" s="104" t="s">
        <v>886</v>
      </c>
      <c r="B102" s="104">
        <v>92434</v>
      </c>
      <c r="C102" s="105" t="s">
        <v>377</v>
      </c>
      <c r="D102" s="104" t="s">
        <v>65</v>
      </c>
      <c r="E102" s="106">
        <v>22.66</v>
      </c>
      <c r="F102" s="107">
        <f t="shared" si="5"/>
        <v>50.14</v>
      </c>
      <c r="G102" s="107">
        <f t="shared" si="6"/>
        <v>1136.17</v>
      </c>
      <c r="I102" s="98">
        <f t="shared" si="7"/>
        <v>50.14</v>
      </c>
      <c r="L102" s="6">
        <v>50.14</v>
      </c>
    </row>
    <row r="103" spans="1:12" s="1" customFormat="1" ht="22.5" x14ac:dyDescent="0.25">
      <c r="A103" s="104" t="s">
        <v>887</v>
      </c>
      <c r="B103" s="104">
        <v>92776</v>
      </c>
      <c r="C103" s="105" t="s">
        <v>357</v>
      </c>
      <c r="D103" s="104" t="s">
        <v>829</v>
      </c>
      <c r="E103" s="106">
        <v>18.52</v>
      </c>
      <c r="F103" s="107">
        <f t="shared" si="5"/>
        <v>25.1</v>
      </c>
      <c r="G103" s="107">
        <f t="shared" si="6"/>
        <v>464.85</v>
      </c>
      <c r="I103" s="98">
        <f t="shared" si="7"/>
        <v>25.1</v>
      </c>
      <c r="L103" s="6">
        <v>25.1</v>
      </c>
    </row>
    <row r="104" spans="1:12" s="1" customFormat="1" ht="22.5" x14ac:dyDescent="0.25">
      <c r="A104" s="104" t="s">
        <v>888</v>
      </c>
      <c r="B104" s="104">
        <v>92777</v>
      </c>
      <c r="C104" s="105" t="s">
        <v>358</v>
      </c>
      <c r="D104" s="104" t="s">
        <v>829</v>
      </c>
      <c r="E104" s="106">
        <v>19.5</v>
      </c>
      <c r="F104" s="107">
        <f t="shared" si="5"/>
        <v>23.27</v>
      </c>
      <c r="G104" s="107">
        <f t="shared" si="6"/>
        <v>453.77</v>
      </c>
      <c r="I104" s="98">
        <f t="shared" si="7"/>
        <v>23.27</v>
      </c>
      <c r="L104" s="6">
        <v>23.27</v>
      </c>
    </row>
    <row r="105" spans="1:12" s="1" customFormat="1" ht="22.5" x14ac:dyDescent="0.25">
      <c r="A105" s="104" t="s">
        <v>889</v>
      </c>
      <c r="B105" s="104">
        <v>92778</v>
      </c>
      <c r="C105" s="105" t="s">
        <v>359</v>
      </c>
      <c r="D105" s="104" t="s">
        <v>829</v>
      </c>
      <c r="E105" s="106">
        <v>33.61</v>
      </c>
      <c r="F105" s="107">
        <f t="shared" si="5"/>
        <v>20.65</v>
      </c>
      <c r="G105" s="107">
        <f t="shared" si="6"/>
        <v>694.05</v>
      </c>
      <c r="I105" s="98">
        <f t="shared" si="7"/>
        <v>20.65</v>
      </c>
      <c r="L105" s="6">
        <v>20.65</v>
      </c>
    </row>
    <row r="106" spans="1:12" s="1" customFormat="1" ht="22.5" x14ac:dyDescent="0.25">
      <c r="A106" s="104" t="s">
        <v>890</v>
      </c>
      <c r="B106" s="104">
        <v>92775</v>
      </c>
      <c r="C106" s="105" t="s">
        <v>361</v>
      </c>
      <c r="D106" s="104" t="s">
        <v>829</v>
      </c>
      <c r="E106" s="106">
        <v>19.23</v>
      </c>
      <c r="F106" s="107">
        <f t="shared" si="5"/>
        <v>26.95</v>
      </c>
      <c r="G106" s="107">
        <f t="shared" si="6"/>
        <v>518.25</v>
      </c>
      <c r="I106" s="98">
        <f t="shared" si="7"/>
        <v>26.95</v>
      </c>
      <c r="L106" s="6">
        <v>26.95</v>
      </c>
    </row>
    <row r="107" spans="1:12" s="1" customFormat="1" ht="22.5" x14ac:dyDescent="0.25">
      <c r="A107" s="104" t="s">
        <v>891</v>
      </c>
      <c r="B107" s="104">
        <v>92722</v>
      </c>
      <c r="C107" s="105" t="s">
        <v>362</v>
      </c>
      <c r="D107" s="104" t="s">
        <v>828</v>
      </c>
      <c r="E107" s="106">
        <v>1.46</v>
      </c>
      <c r="F107" s="107">
        <f t="shared" si="5"/>
        <v>626.48</v>
      </c>
      <c r="G107" s="107">
        <f t="shared" si="6"/>
        <v>914.66</v>
      </c>
      <c r="I107" s="98">
        <f t="shared" si="7"/>
        <v>626.48</v>
      </c>
      <c r="L107" s="6">
        <v>626.48</v>
      </c>
    </row>
    <row r="108" spans="1:12" s="1" customFormat="1" x14ac:dyDescent="0.25">
      <c r="A108" s="102">
        <v>6</v>
      </c>
      <c r="B108" s="102"/>
      <c r="C108" s="103" t="s">
        <v>384</v>
      </c>
      <c r="D108" s="104"/>
      <c r="E108" s="106"/>
      <c r="F108" s="107">
        <f t="shared" si="5"/>
        <v>0</v>
      </c>
      <c r="G108" s="107">
        <f t="shared" si="6"/>
        <v>0</v>
      </c>
      <c r="H108" s="99">
        <f>SUM(G108:G120)</f>
        <v>165411.07</v>
      </c>
      <c r="I108" s="98">
        <f t="shared" si="7"/>
        <v>0</v>
      </c>
      <c r="L108" s="6"/>
    </row>
    <row r="109" spans="1:12" s="1" customFormat="1" x14ac:dyDescent="0.25">
      <c r="A109" s="104" t="s">
        <v>121</v>
      </c>
      <c r="B109" s="104"/>
      <c r="C109" s="105" t="s">
        <v>385</v>
      </c>
      <c r="D109" s="104"/>
      <c r="E109" s="106"/>
      <c r="F109" s="107">
        <f t="shared" si="5"/>
        <v>0</v>
      </c>
      <c r="G109" s="107">
        <f t="shared" si="6"/>
        <v>0</v>
      </c>
      <c r="I109" s="98">
        <f t="shared" si="7"/>
        <v>0</v>
      </c>
      <c r="L109" s="6"/>
    </row>
    <row r="110" spans="1:12" s="1" customFormat="1" ht="22.5" x14ac:dyDescent="0.25">
      <c r="A110" s="104" t="s">
        <v>122</v>
      </c>
      <c r="B110" s="104" t="s">
        <v>272</v>
      </c>
      <c r="C110" s="105" t="s">
        <v>386</v>
      </c>
      <c r="D110" s="104" t="s">
        <v>65</v>
      </c>
      <c r="E110" s="106">
        <v>6.1</v>
      </c>
      <c r="F110" s="107">
        <f t="shared" si="5"/>
        <v>232.81</v>
      </c>
      <c r="G110" s="107">
        <f t="shared" si="6"/>
        <v>1420.14</v>
      </c>
      <c r="I110" s="98">
        <f t="shared" si="7"/>
        <v>232.81</v>
      </c>
      <c r="L110" s="6">
        <v>232.81</v>
      </c>
    </row>
    <row r="111" spans="1:12" s="1" customFormat="1" x14ac:dyDescent="0.25">
      <c r="A111" s="104" t="s">
        <v>123</v>
      </c>
      <c r="B111" s="104"/>
      <c r="C111" s="105" t="s">
        <v>387</v>
      </c>
      <c r="D111" s="104"/>
      <c r="E111" s="106"/>
      <c r="F111" s="107">
        <f t="shared" si="5"/>
        <v>0</v>
      </c>
      <c r="G111" s="107">
        <f t="shared" si="6"/>
        <v>0</v>
      </c>
      <c r="I111" s="98">
        <f t="shared" si="7"/>
        <v>0</v>
      </c>
      <c r="L111" s="6"/>
    </row>
    <row r="112" spans="1:12" s="1" customFormat="1" ht="33.75" x14ac:dyDescent="0.25">
      <c r="A112" s="104" t="s">
        <v>124</v>
      </c>
      <c r="B112" s="104">
        <v>87489</v>
      </c>
      <c r="C112" s="105" t="s">
        <v>388</v>
      </c>
      <c r="D112" s="104" t="s">
        <v>65</v>
      </c>
      <c r="E112" s="106">
        <v>1015.65</v>
      </c>
      <c r="F112" s="107">
        <f t="shared" si="5"/>
        <v>65.239999999999995</v>
      </c>
      <c r="G112" s="107">
        <f t="shared" si="6"/>
        <v>66261.009999999995</v>
      </c>
      <c r="I112" s="98">
        <f t="shared" si="7"/>
        <v>65.239999999999995</v>
      </c>
      <c r="L112" s="6">
        <v>65.239999999999995</v>
      </c>
    </row>
    <row r="113" spans="1:12" s="1" customFormat="1" ht="33.75" x14ac:dyDescent="0.25">
      <c r="A113" s="104" t="s">
        <v>125</v>
      </c>
      <c r="B113" s="104">
        <v>87519</v>
      </c>
      <c r="C113" s="105" t="s">
        <v>389</v>
      </c>
      <c r="D113" s="104" t="s">
        <v>65</v>
      </c>
      <c r="E113" s="106">
        <v>16.86</v>
      </c>
      <c r="F113" s="107">
        <f t="shared" si="5"/>
        <v>106.33</v>
      </c>
      <c r="G113" s="107">
        <f t="shared" si="6"/>
        <v>1792.72</v>
      </c>
      <c r="I113" s="98">
        <f t="shared" si="7"/>
        <v>106.33</v>
      </c>
      <c r="L113" s="6">
        <v>106.33</v>
      </c>
    </row>
    <row r="114" spans="1:12" s="1" customFormat="1" ht="33.75" x14ac:dyDescent="0.25">
      <c r="A114" s="104" t="s">
        <v>126</v>
      </c>
      <c r="B114" s="104">
        <v>87491</v>
      </c>
      <c r="C114" s="105" t="s">
        <v>390</v>
      </c>
      <c r="D114" s="104" t="s">
        <v>65</v>
      </c>
      <c r="E114" s="106">
        <v>710.21</v>
      </c>
      <c r="F114" s="107">
        <f t="shared" si="5"/>
        <v>88.5</v>
      </c>
      <c r="G114" s="107">
        <f t="shared" si="6"/>
        <v>62853.59</v>
      </c>
      <c r="I114" s="98">
        <f t="shared" si="7"/>
        <v>88.5</v>
      </c>
      <c r="L114" s="6">
        <v>88.5</v>
      </c>
    </row>
    <row r="115" spans="1:12" s="1" customFormat="1" ht="22.5" x14ac:dyDescent="0.25">
      <c r="A115" s="104" t="s">
        <v>892</v>
      </c>
      <c r="B115" s="104">
        <v>72132</v>
      </c>
      <c r="C115" s="105" t="s">
        <v>391</v>
      </c>
      <c r="D115" s="104" t="s">
        <v>65</v>
      </c>
      <c r="E115" s="106">
        <v>13.02</v>
      </c>
      <c r="F115" s="107">
        <f t="shared" si="5"/>
        <v>139.19999999999999</v>
      </c>
      <c r="G115" s="107">
        <f t="shared" si="6"/>
        <v>1812.38</v>
      </c>
      <c r="I115" s="98">
        <f t="shared" si="7"/>
        <v>139.19999999999999</v>
      </c>
      <c r="L115" s="6">
        <v>139.19999999999999</v>
      </c>
    </row>
    <row r="116" spans="1:12" s="1" customFormat="1" ht="22.5" x14ac:dyDescent="0.25">
      <c r="A116" s="104" t="s">
        <v>893</v>
      </c>
      <c r="B116" s="104">
        <v>93202</v>
      </c>
      <c r="C116" s="105" t="s">
        <v>392</v>
      </c>
      <c r="D116" s="104" t="s">
        <v>830</v>
      </c>
      <c r="E116" s="106">
        <v>536.28</v>
      </c>
      <c r="F116" s="107">
        <f t="shared" si="5"/>
        <v>31.99</v>
      </c>
      <c r="G116" s="107">
        <f t="shared" si="6"/>
        <v>17155.599999999999</v>
      </c>
      <c r="I116" s="98">
        <f t="shared" si="7"/>
        <v>31.99</v>
      </c>
      <c r="L116" s="6">
        <v>31.99</v>
      </c>
    </row>
    <row r="117" spans="1:12" s="1" customFormat="1" ht="22.5" x14ac:dyDescent="0.25">
      <c r="A117" s="104" t="s">
        <v>894</v>
      </c>
      <c r="B117" s="104" t="s">
        <v>273</v>
      </c>
      <c r="C117" s="105" t="s">
        <v>393</v>
      </c>
      <c r="D117" s="104" t="s">
        <v>65</v>
      </c>
      <c r="E117" s="106">
        <v>15.72</v>
      </c>
      <c r="F117" s="107">
        <f t="shared" si="5"/>
        <v>622.85</v>
      </c>
      <c r="G117" s="107">
        <f t="shared" si="6"/>
        <v>9791.2000000000007</v>
      </c>
      <c r="I117" s="98">
        <f t="shared" si="7"/>
        <v>622.85</v>
      </c>
      <c r="L117" s="6">
        <v>622.85</v>
      </c>
    </row>
    <row r="118" spans="1:12" s="1" customFormat="1" x14ac:dyDescent="0.25">
      <c r="A118" s="104" t="s">
        <v>895</v>
      </c>
      <c r="B118" s="104">
        <v>96361</v>
      </c>
      <c r="C118" s="105" t="s">
        <v>394</v>
      </c>
      <c r="D118" s="104" t="s">
        <v>65</v>
      </c>
      <c r="E118" s="106">
        <v>7.2</v>
      </c>
      <c r="F118" s="107">
        <f t="shared" si="5"/>
        <v>74.040000000000006</v>
      </c>
      <c r="G118" s="107">
        <f t="shared" si="6"/>
        <v>533.09</v>
      </c>
      <c r="I118" s="98">
        <f t="shared" si="7"/>
        <v>74.040000000000006</v>
      </c>
      <c r="L118" s="6">
        <v>74.040000000000006</v>
      </c>
    </row>
    <row r="119" spans="1:12" s="1" customFormat="1" x14ac:dyDescent="0.25">
      <c r="A119" s="104" t="s">
        <v>127</v>
      </c>
      <c r="B119" s="104"/>
      <c r="C119" s="105" t="s">
        <v>395</v>
      </c>
      <c r="D119" s="104"/>
      <c r="E119" s="106"/>
      <c r="F119" s="107">
        <f t="shared" si="5"/>
        <v>0</v>
      </c>
      <c r="G119" s="107">
        <f t="shared" si="6"/>
        <v>0</v>
      </c>
      <c r="I119" s="98">
        <f t="shared" si="7"/>
        <v>0</v>
      </c>
      <c r="L119" s="6"/>
    </row>
    <row r="120" spans="1:12" s="1" customFormat="1" ht="33.75" x14ac:dyDescent="0.25">
      <c r="A120" s="104" t="s">
        <v>128</v>
      </c>
      <c r="B120" s="104">
        <v>87491</v>
      </c>
      <c r="C120" s="105" t="s">
        <v>396</v>
      </c>
      <c r="D120" s="104" t="s">
        <v>65</v>
      </c>
      <c r="E120" s="106">
        <v>42.84</v>
      </c>
      <c r="F120" s="107">
        <f t="shared" si="5"/>
        <v>88.5</v>
      </c>
      <c r="G120" s="107">
        <f t="shared" si="6"/>
        <v>3791.34</v>
      </c>
      <c r="I120" s="98">
        <f t="shared" si="7"/>
        <v>88.5</v>
      </c>
      <c r="L120" s="6">
        <v>88.5</v>
      </c>
    </row>
    <row r="121" spans="1:12" s="1" customFormat="1" x14ac:dyDescent="0.25">
      <c r="A121" s="102">
        <v>7</v>
      </c>
      <c r="B121" s="102"/>
      <c r="C121" s="103" t="s">
        <v>397</v>
      </c>
      <c r="D121" s="104"/>
      <c r="E121" s="106"/>
      <c r="F121" s="107">
        <f t="shared" si="5"/>
        <v>0</v>
      </c>
      <c r="G121" s="107">
        <f t="shared" si="6"/>
        <v>0</v>
      </c>
      <c r="H121" s="99">
        <f>SUM(G121:G172)</f>
        <v>397577.04999999987</v>
      </c>
      <c r="I121" s="98">
        <f t="shared" si="7"/>
        <v>0</v>
      </c>
      <c r="L121" s="6"/>
    </row>
    <row r="122" spans="1:12" s="1" customFormat="1" x14ac:dyDescent="0.25">
      <c r="A122" s="104" t="s">
        <v>129</v>
      </c>
      <c r="B122" s="104"/>
      <c r="C122" s="105" t="s">
        <v>398</v>
      </c>
      <c r="D122" s="104"/>
      <c r="E122" s="106"/>
      <c r="F122" s="107">
        <f t="shared" si="5"/>
        <v>0</v>
      </c>
      <c r="G122" s="107">
        <f t="shared" si="6"/>
        <v>0</v>
      </c>
      <c r="I122" s="98">
        <f t="shared" si="7"/>
        <v>0</v>
      </c>
      <c r="L122" s="6"/>
    </row>
    <row r="123" spans="1:12" s="1" customFormat="1" ht="22.5" x14ac:dyDescent="0.25">
      <c r="A123" s="104" t="s">
        <v>896</v>
      </c>
      <c r="B123" s="104">
        <v>90842</v>
      </c>
      <c r="C123" s="105" t="s">
        <v>399</v>
      </c>
      <c r="D123" s="104" t="s">
        <v>827</v>
      </c>
      <c r="E123" s="106">
        <v>10</v>
      </c>
      <c r="F123" s="107">
        <f t="shared" si="5"/>
        <v>1189.49</v>
      </c>
      <c r="G123" s="107">
        <f t="shared" si="6"/>
        <v>11894.9</v>
      </c>
      <c r="I123" s="98">
        <f t="shared" si="7"/>
        <v>1189.49</v>
      </c>
      <c r="L123" s="6">
        <v>1189.49</v>
      </c>
    </row>
    <row r="124" spans="1:12" s="1" customFormat="1" ht="22.5" x14ac:dyDescent="0.25">
      <c r="A124" s="104" t="s">
        <v>897</v>
      </c>
      <c r="B124" s="104" t="s">
        <v>269</v>
      </c>
      <c r="C124" s="105" t="s">
        <v>400</v>
      </c>
      <c r="D124" s="104" t="s">
        <v>827</v>
      </c>
      <c r="E124" s="106">
        <v>5</v>
      </c>
      <c r="F124" s="107">
        <f t="shared" si="5"/>
        <v>1432.96</v>
      </c>
      <c r="G124" s="107">
        <f t="shared" si="6"/>
        <v>7164.8</v>
      </c>
      <c r="I124" s="98">
        <f t="shared" si="7"/>
        <v>1432.96</v>
      </c>
      <c r="L124" s="6">
        <v>1432.96</v>
      </c>
    </row>
    <row r="125" spans="1:12" s="1" customFormat="1" ht="22.5" x14ac:dyDescent="0.25">
      <c r="A125" s="104" t="s">
        <v>898</v>
      </c>
      <c r="B125" s="104">
        <v>90843</v>
      </c>
      <c r="C125" s="105" t="s">
        <v>401</v>
      </c>
      <c r="D125" s="104" t="s">
        <v>827</v>
      </c>
      <c r="E125" s="106">
        <v>6</v>
      </c>
      <c r="F125" s="107">
        <f t="shared" si="5"/>
        <v>1242.3499999999999</v>
      </c>
      <c r="G125" s="107">
        <f t="shared" si="6"/>
        <v>7454.1</v>
      </c>
      <c r="I125" s="98">
        <f t="shared" si="7"/>
        <v>1242.3499999999999</v>
      </c>
      <c r="L125" s="6">
        <v>1242.3499999999999</v>
      </c>
    </row>
    <row r="126" spans="1:12" s="1" customFormat="1" ht="22.5" x14ac:dyDescent="0.25">
      <c r="A126" s="104" t="s">
        <v>899</v>
      </c>
      <c r="B126" s="104">
        <v>90843</v>
      </c>
      <c r="C126" s="105" t="s">
        <v>402</v>
      </c>
      <c r="D126" s="104" t="s">
        <v>827</v>
      </c>
      <c r="E126" s="106">
        <v>4</v>
      </c>
      <c r="F126" s="107">
        <f t="shared" si="5"/>
        <v>1242.3499999999999</v>
      </c>
      <c r="G126" s="107">
        <f t="shared" si="6"/>
        <v>4969.3999999999996</v>
      </c>
      <c r="I126" s="98">
        <f t="shared" si="7"/>
        <v>1242.3499999999999</v>
      </c>
      <c r="L126" s="6">
        <v>1242.3499999999999</v>
      </c>
    </row>
    <row r="127" spans="1:12" s="1" customFormat="1" ht="22.5" x14ac:dyDescent="0.25">
      <c r="A127" s="104" t="s">
        <v>900</v>
      </c>
      <c r="B127" s="104" t="s">
        <v>269</v>
      </c>
      <c r="C127" s="105" t="s">
        <v>403</v>
      </c>
      <c r="D127" s="104" t="s">
        <v>827</v>
      </c>
      <c r="E127" s="106">
        <v>10</v>
      </c>
      <c r="F127" s="107">
        <f t="shared" si="5"/>
        <v>1352.05</v>
      </c>
      <c r="G127" s="107">
        <f t="shared" si="6"/>
        <v>13520.5</v>
      </c>
      <c r="I127" s="98">
        <f t="shared" si="7"/>
        <v>1352.05</v>
      </c>
      <c r="L127" s="6">
        <v>1352.05</v>
      </c>
    </row>
    <row r="128" spans="1:12" s="1" customFormat="1" ht="33.75" x14ac:dyDescent="0.25">
      <c r="A128" s="104" t="s">
        <v>901</v>
      </c>
      <c r="B128" s="104" t="s">
        <v>269</v>
      </c>
      <c r="C128" s="105" t="s">
        <v>404</v>
      </c>
      <c r="D128" s="104" t="s">
        <v>827</v>
      </c>
      <c r="E128" s="106">
        <v>8</v>
      </c>
      <c r="F128" s="107">
        <f t="shared" si="5"/>
        <v>487.27</v>
      </c>
      <c r="G128" s="107">
        <f t="shared" si="6"/>
        <v>3898.16</v>
      </c>
      <c r="I128" s="98">
        <f t="shared" si="7"/>
        <v>487.27</v>
      </c>
      <c r="L128" s="6">
        <v>487.27</v>
      </c>
    </row>
    <row r="129" spans="1:12" s="1" customFormat="1" x14ac:dyDescent="0.25">
      <c r="A129" s="104" t="s">
        <v>130</v>
      </c>
      <c r="B129" s="104"/>
      <c r="C129" s="105" t="s">
        <v>405</v>
      </c>
      <c r="D129" s="104"/>
      <c r="E129" s="106"/>
      <c r="F129" s="107">
        <f t="shared" si="5"/>
        <v>0</v>
      </c>
      <c r="G129" s="107">
        <f t="shared" si="6"/>
        <v>0</v>
      </c>
      <c r="I129" s="98">
        <f t="shared" si="7"/>
        <v>0</v>
      </c>
      <c r="L129" s="6"/>
    </row>
    <row r="130" spans="1:12" s="1" customFormat="1" x14ac:dyDescent="0.25">
      <c r="A130" s="104" t="s">
        <v>902</v>
      </c>
      <c r="B130" s="104" t="s">
        <v>274</v>
      </c>
      <c r="C130" s="105" t="s">
        <v>406</v>
      </c>
      <c r="D130" s="104" t="s">
        <v>827</v>
      </c>
      <c r="E130" s="106">
        <v>8</v>
      </c>
      <c r="F130" s="107">
        <f t="shared" si="5"/>
        <v>129.99</v>
      </c>
      <c r="G130" s="107">
        <f t="shared" si="6"/>
        <v>1039.92</v>
      </c>
      <c r="I130" s="98">
        <f t="shared" si="7"/>
        <v>129.99</v>
      </c>
      <c r="L130" s="6">
        <v>129.99</v>
      </c>
    </row>
    <row r="131" spans="1:12" s="1" customFormat="1" ht="22.5" x14ac:dyDescent="0.25">
      <c r="A131" s="104" t="s">
        <v>903</v>
      </c>
      <c r="B131" s="104">
        <v>100866</v>
      </c>
      <c r="C131" s="105" t="s">
        <v>407</v>
      </c>
      <c r="D131" s="104" t="s">
        <v>827</v>
      </c>
      <c r="E131" s="106">
        <v>14</v>
      </c>
      <c r="F131" s="107">
        <f t="shared" si="5"/>
        <v>427.99</v>
      </c>
      <c r="G131" s="107">
        <f t="shared" si="6"/>
        <v>5991.86</v>
      </c>
      <c r="I131" s="98">
        <f t="shared" si="7"/>
        <v>427.99</v>
      </c>
      <c r="L131" s="6">
        <v>427.99</v>
      </c>
    </row>
    <row r="132" spans="1:12" s="1" customFormat="1" x14ac:dyDescent="0.25">
      <c r="A132" s="104" t="s">
        <v>904</v>
      </c>
      <c r="B132" s="104" t="s">
        <v>269</v>
      </c>
      <c r="C132" s="105" t="s">
        <v>408</v>
      </c>
      <c r="D132" s="104" t="s">
        <v>65</v>
      </c>
      <c r="E132" s="106">
        <v>19.2</v>
      </c>
      <c r="F132" s="107">
        <f t="shared" si="5"/>
        <v>319.55</v>
      </c>
      <c r="G132" s="107">
        <f t="shared" si="6"/>
        <v>6135.36</v>
      </c>
      <c r="I132" s="98">
        <f t="shared" si="7"/>
        <v>319.55</v>
      </c>
      <c r="L132" s="6">
        <v>319.55</v>
      </c>
    </row>
    <row r="133" spans="1:12" s="1" customFormat="1" x14ac:dyDescent="0.25">
      <c r="A133" s="104" t="s">
        <v>131</v>
      </c>
      <c r="B133" s="104"/>
      <c r="C133" s="105" t="s">
        <v>409</v>
      </c>
      <c r="D133" s="104"/>
      <c r="E133" s="106"/>
      <c r="F133" s="107">
        <f t="shared" si="5"/>
        <v>0</v>
      </c>
      <c r="G133" s="107">
        <f t="shared" si="6"/>
        <v>0</v>
      </c>
      <c r="I133" s="98">
        <f t="shared" si="7"/>
        <v>0</v>
      </c>
      <c r="L133" s="6"/>
    </row>
    <row r="134" spans="1:12" s="1" customFormat="1" ht="33.75" x14ac:dyDescent="0.25">
      <c r="A134" s="104" t="s">
        <v>905</v>
      </c>
      <c r="B134" s="104" t="s">
        <v>269</v>
      </c>
      <c r="C134" s="105" t="s">
        <v>410</v>
      </c>
      <c r="D134" s="104" t="s">
        <v>827</v>
      </c>
      <c r="E134" s="106">
        <v>1</v>
      </c>
      <c r="F134" s="107">
        <f t="shared" si="5"/>
        <v>1891.34</v>
      </c>
      <c r="G134" s="107">
        <f t="shared" si="6"/>
        <v>1891.34</v>
      </c>
      <c r="I134" s="98">
        <f t="shared" si="7"/>
        <v>1891.34</v>
      </c>
      <c r="L134" s="6">
        <v>1891.34</v>
      </c>
    </row>
    <row r="135" spans="1:12" s="1" customFormat="1" ht="33.75" x14ac:dyDescent="0.25">
      <c r="A135" s="104" t="s">
        <v>906</v>
      </c>
      <c r="B135" s="104" t="s">
        <v>269</v>
      </c>
      <c r="C135" s="105" t="s">
        <v>411</v>
      </c>
      <c r="D135" s="104" t="s">
        <v>65</v>
      </c>
      <c r="E135" s="106">
        <v>1.68</v>
      </c>
      <c r="F135" s="107">
        <f t="shared" si="5"/>
        <v>856.83</v>
      </c>
      <c r="G135" s="107">
        <f t="shared" si="6"/>
        <v>1439.47</v>
      </c>
      <c r="I135" s="98">
        <f t="shared" si="7"/>
        <v>856.83</v>
      </c>
      <c r="L135" s="6">
        <v>856.83</v>
      </c>
    </row>
    <row r="136" spans="1:12" s="1" customFormat="1" ht="22.5" x14ac:dyDescent="0.25">
      <c r="A136" s="104" t="s">
        <v>907</v>
      </c>
      <c r="B136" s="104" t="s">
        <v>269</v>
      </c>
      <c r="C136" s="105" t="s">
        <v>412</v>
      </c>
      <c r="D136" s="104" t="s">
        <v>65</v>
      </c>
      <c r="E136" s="106">
        <v>6.72</v>
      </c>
      <c r="F136" s="107">
        <f t="shared" si="5"/>
        <v>856.83</v>
      </c>
      <c r="G136" s="107">
        <f t="shared" si="6"/>
        <v>5757.9</v>
      </c>
      <c r="I136" s="98">
        <f t="shared" si="7"/>
        <v>856.83</v>
      </c>
      <c r="L136" s="6">
        <v>856.83</v>
      </c>
    </row>
    <row r="137" spans="1:12" s="1" customFormat="1" ht="22.5" x14ac:dyDescent="0.25">
      <c r="A137" s="104" t="s">
        <v>908</v>
      </c>
      <c r="B137" s="104">
        <v>100702</v>
      </c>
      <c r="C137" s="105" t="s">
        <v>413</v>
      </c>
      <c r="D137" s="104" t="s">
        <v>65</v>
      </c>
      <c r="E137" s="106">
        <v>143.1</v>
      </c>
      <c r="F137" s="107">
        <f t="shared" si="5"/>
        <v>710.72</v>
      </c>
      <c r="G137" s="107">
        <f t="shared" si="6"/>
        <v>101704.03</v>
      </c>
      <c r="I137" s="98">
        <f t="shared" si="7"/>
        <v>710.72</v>
      </c>
      <c r="L137" s="6">
        <v>710.72</v>
      </c>
    </row>
    <row r="138" spans="1:12" s="1" customFormat="1" ht="22.5" x14ac:dyDescent="0.25">
      <c r="A138" s="104" t="s">
        <v>909</v>
      </c>
      <c r="B138" s="104">
        <v>100702</v>
      </c>
      <c r="C138" s="105" t="s">
        <v>414</v>
      </c>
      <c r="D138" s="104" t="s">
        <v>65</v>
      </c>
      <c r="E138" s="106">
        <v>5.04</v>
      </c>
      <c r="F138" s="107">
        <f t="shared" si="5"/>
        <v>710.72</v>
      </c>
      <c r="G138" s="107">
        <f t="shared" si="6"/>
        <v>3582.03</v>
      </c>
      <c r="I138" s="98">
        <f t="shared" si="7"/>
        <v>710.72</v>
      </c>
      <c r="L138" s="6">
        <v>710.72</v>
      </c>
    </row>
    <row r="139" spans="1:12" s="1" customFormat="1" ht="22.5" x14ac:dyDescent="0.25">
      <c r="A139" s="104" t="s">
        <v>910</v>
      </c>
      <c r="B139" s="104">
        <v>91341</v>
      </c>
      <c r="C139" s="105" t="s">
        <v>415</v>
      </c>
      <c r="D139" s="104" t="s">
        <v>65</v>
      </c>
      <c r="E139" s="106">
        <v>4.08</v>
      </c>
      <c r="F139" s="107">
        <f t="shared" si="5"/>
        <v>856.83</v>
      </c>
      <c r="G139" s="107">
        <f t="shared" si="6"/>
        <v>3495.87</v>
      </c>
      <c r="I139" s="98">
        <f t="shared" si="7"/>
        <v>856.83</v>
      </c>
      <c r="L139" s="6">
        <v>856.83</v>
      </c>
    </row>
    <row r="140" spans="1:12" s="1" customFormat="1" ht="22.5" x14ac:dyDescent="0.25">
      <c r="A140" s="104" t="s">
        <v>911</v>
      </c>
      <c r="B140" s="104">
        <v>91341</v>
      </c>
      <c r="C140" s="105" t="s">
        <v>416</v>
      </c>
      <c r="D140" s="104" t="s">
        <v>65</v>
      </c>
      <c r="E140" s="106">
        <v>5.25</v>
      </c>
      <c r="F140" s="107">
        <f t="shared" si="5"/>
        <v>856.83</v>
      </c>
      <c r="G140" s="107">
        <f t="shared" si="6"/>
        <v>4498.3599999999997</v>
      </c>
      <c r="I140" s="98">
        <f t="shared" si="7"/>
        <v>856.83</v>
      </c>
      <c r="L140" s="6">
        <v>856.83</v>
      </c>
    </row>
    <row r="141" spans="1:12" s="1" customFormat="1" x14ac:dyDescent="0.25">
      <c r="A141" s="104" t="s">
        <v>132</v>
      </c>
      <c r="B141" s="104"/>
      <c r="C141" s="105" t="s">
        <v>417</v>
      </c>
      <c r="D141" s="104"/>
      <c r="E141" s="106"/>
      <c r="F141" s="107">
        <f t="shared" ref="F141:F204" si="8">ROUND(I141,2)</f>
        <v>0</v>
      </c>
      <c r="G141" s="107">
        <f t="shared" ref="G141:G204" si="9">ROUND(F141*E141,2)</f>
        <v>0</v>
      </c>
      <c r="I141" s="98">
        <f t="shared" ref="I141:I204" si="10">ROUND(L141-(L141*$K$10),2)</f>
        <v>0</v>
      </c>
      <c r="L141" s="6"/>
    </row>
    <row r="142" spans="1:12" s="1" customFormat="1" ht="22.5" x14ac:dyDescent="0.25">
      <c r="A142" s="104" t="s">
        <v>912</v>
      </c>
      <c r="B142" s="104" t="s">
        <v>275</v>
      </c>
      <c r="C142" s="105" t="s">
        <v>418</v>
      </c>
      <c r="D142" s="104" t="s">
        <v>827</v>
      </c>
      <c r="E142" s="106">
        <v>1</v>
      </c>
      <c r="F142" s="107">
        <f t="shared" si="8"/>
        <v>1965.4</v>
      </c>
      <c r="G142" s="107">
        <f t="shared" si="9"/>
        <v>1965.4</v>
      </c>
      <c r="I142" s="98">
        <f t="shared" si="10"/>
        <v>1965.4</v>
      </c>
      <c r="L142" s="6">
        <v>1965.4</v>
      </c>
    </row>
    <row r="143" spans="1:12" s="1" customFormat="1" ht="22.5" x14ac:dyDescent="0.25">
      <c r="A143" s="104" t="s">
        <v>913</v>
      </c>
      <c r="B143" s="104" t="s">
        <v>275</v>
      </c>
      <c r="C143" s="105" t="s">
        <v>419</v>
      </c>
      <c r="D143" s="104" t="s">
        <v>827</v>
      </c>
      <c r="E143" s="106">
        <v>1</v>
      </c>
      <c r="F143" s="107">
        <f t="shared" si="8"/>
        <v>1965.4</v>
      </c>
      <c r="G143" s="107">
        <f t="shared" si="9"/>
        <v>1965.4</v>
      </c>
      <c r="I143" s="98">
        <f t="shared" si="10"/>
        <v>1965.4</v>
      </c>
      <c r="L143" s="6">
        <v>1965.4</v>
      </c>
    </row>
    <row r="144" spans="1:12" s="1" customFormat="1" ht="22.5" x14ac:dyDescent="0.25">
      <c r="A144" s="104" t="s">
        <v>914</v>
      </c>
      <c r="B144" s="104">
        <v>72120</v>
      </c>
      <c r="C144" s="105" t="s">
        <v>420</v>
      </c>
      <c r="D144" s="104" t="s">
        <v>65</v>
      </c>
      <c r="E144" s="106">
        <v>3.53</v>
      </c>
      <c r="F144" s="107">
        <f t="shared" si="8"/>
        <v>435.7</v>
      </c>
      <c r="G144" s="107">
        <f t="shared" si="9"/>
        <v>1538.02</v>
      </c>
      <c r="I144" s="98">
        <f t="shared" si="10"/>
        <v>435.7</v>
      </c>
      <c r="L144" s="6">
        <v>435.7</v>
      </c>
    </row>
    <row r="145" spans="1:12" s="1" customFormat="1" x14ac:dyDescent="0.25">
      <c r="A145" s="104" t="s">
        <v>133</v>
      </c>
      <c r="B145" s="104"/>
      <c r="C145" s="105" t="s">
        <v>421</v>
      </c>
      <c r="D145" s="104"/>
      <c r="E145" s="106"/>
      <c r="F145" s="107">
        <f t="shared" si="8"/>
        <v>0</v>
      </c>
      <c r="G145" s="107">
        <f t="shared" si="9"/>
        <v>0</v>
      </c>
      <c r="I145" s="98">
        <f t="shared" si="10"/>
        <v>0</v>
      </c>
      <c r="L145" s="6"/>
    </row>
    <row r="146" spans="1:12" s="1" customFormat="1" ht="22.5" x14ac:dyDescent="0.25">
      <c r="A146" s="104" t="s">
        <v>915</v>
      </c>
      <c r="B146" s="104">
        <v>94559</v>
      </c>
      <c r="C146" s="105" t="s">
        <v>422</v>
      </c>
      <c r="D146" s="104" t="s">
        <v>65</v>
      </c>
      <c r="E146" s="106">
        <v>1.75</v>
      </c>
      <c r="F146" s="107">
        <f t="shared" si="8"/>
        <v>877.09</v>
      </c>
      <c r="G146" s="107">
        <f t="shared" si="9"/>
        <v>1534.91</v>
      </c>
      <c r="I146" s="98">
        <f t="shared" si="10"/>
        <v>877.09</v>
      </c>
      <c r="L146" s="6">
        <v>877.09</v>
      </c>
    </row>
    <row r="147" spans="1:12" s="1" customFormat="1" ht="22.5" x14ac:dyDescent="0.25">
      <c r="A147" s="104" t="s">
        <v>916</v>
      </c>
      <c r="B147" s="104">
        <v>94559</v>
      </c>
      <c r="C147" s="105" t="s">
        <v>423</v>
      </c>
      <c r="D147" s="104" t="s">
        <v>65</v>
      </c>
      <c r="E147" s="106">
        <v>1.6</v>
      </c>
      <c r="F147" s="107">
        <f t="shared" si="8"/>
        <v>877.09</v>
      </c>
      <c r="G147" s="107">
        <f t="shared" si="9"/>
        <v>1403.34</v>
      </c>
      <c r="I147" s="98">
        <f t="shared" si="10"/>
        <v>877.09</v>
      </c>
      <c r="L147" s="6">
        <v>877.09</v>
      </c>
    </row>
    <row r="148" spans="1:12" s="1" customFormat="1" ht="22.5" x14ac:dyDescent="0.25">
      <c r="A148" s="104" t="s">
        <v>917</v>
      </c>
      <c r="B148" s="104">
        <v>100674</v>
      </c>
      <c r="C148" s="105" t="s">
        <v>424</v>
      </c>
      <c r="D148" s="104" t="s">
        <v>65</v>
      </c>
      <c r="E148" s="106">
        <v>3.22</v>
      </c>
      <c r="F148" s="107">
        <f t="shared" si="8"/>
        <v>485.65</v>
      </c>
      <c r="G148" s="107">
        <f t="shared" si="9"/>
        <v>1563.79</v>
      </c>
      <c r="I148" s="98">
        <f t="shared" si="10"/>
        <v>485.65</v>
      </c>
      <c r="L148" s="6">
        <v>485.65</v>
      </c>
    </row>
    <row r="149" spans="1:12" s="1" customFormat="1" ht="22.5" x14ac:dyDescent="0.25">
      <c r="A149" s="104" t="s">
        <v>918</v>
      </c>
      <c r="B149" s="104">
        <v>94559</v>
      </c>
      <c r="C149" s="105" t="s">
        <v>425</v>
      </c>
      <c r="D149" s="104" t="s">
        <v>65</v>
      </c>
      <c r="E149" s="106">
        <v>2.0299999999999998</v>
      </c>
      <c r="F149" s="107">
        <f t="shared" si="8"/>
        <v>877.09</v>
      </c>
      <c r="G149" s="107">
        <f t="shared" si="9"/>
        <v>1780.49</v>
      </c>
      <c r="I149" s="98">
        <f t="shared" si="10"/>
        <v>877.09</v>
      </c>
      <c r="L149" s="6">
        <v>877.09</v>
      </c>
    </row>
    <row r="150" spans="1:12" s="1" customFormat="1" ht="22.5" x14ac:dyDescent="0.25">
      <c r="A150" s="104" t="s">
        <v>919</v>
      </c>
      <c r="B150" s="104">
        <v>100674</v>
      </c>
      <c r="C150" s="105" t="s">
        <v>426</v>
      </c>
      <c r="D150" s="104" t="s">
        <v>65</v>
      </c>
      <c r="E150" s="106">
        <v>2.16</v>
      </c>
      <c r="F150" s="107">
        <f t="shared" si="8"/>
        <v>485.65</v>
      </c>
      <c r="G150" s="107">
        <f t="shared" si="9"/>
        <v>1049</v>
      </c>
      <c r="I150" s="98">
        <f t="shared" si="10"/>
        <v>485.65</v>
      </c>
      <c r="L150" s="6">
        <v>485.65</v>
      </c>
    </row>
    <row r="151" spans="1:12" s="1" customFormat="1" ht="22.5" x14ac:dyDescent="0.25">
      <c r="A151" s="104" t="s">
        <v>920</v>
      </c>
      <c r="B151" s="104">
        <v>94569</v>
      </c>
      <c r="C151" s="105" t="s">
        <v>427</v>
      </c>
      <c r="D151" s="104" t="s">
        <v>65</v>
      </c>
      <c r="E151" s="106">
        <v>2.1</v>
      </c>
      <c r="F151" s="107">
        <f t="shared" si="8"/>
        <v>706.81</v>
      </c>
      <c r="G151" s="107">
        <f t="shared" si="9"/>
        <v>1484.3</v>
      </c>
      <c r="I151" s="98">
        <f t="shared" si="10"/>
        <v>706.81</v>
      </c>
      <c r="L151" s="6">
        <v>706.81</v>
      </c>
    </row>
    <row r="152" spans="1:12" s="1" customFormat="1" ht="22.5" x14ac:dyDescent="0.25">
      <c r="A152" s="104" t="s">
        <v>921</v>
      </c>
      <c r="B152" s="104">
        <v>94569</v>
      </c>
      <c r="C152" s="105" t="s">
        <v>428</v>
      </c>
      <c r="D152" s="104" t="s">
        <v>65</v>
      </c>
      <c r="E152" s="106">
        <v>12.6</v>
      </c>
      <c r="F152" s="107">
        <f t="shared" si="8"/>
        <v>706.81</v>
      </c>
      <c r="G152" s="107">
        <f t="shared" si="9"/>
        <v>8905.81</v>
      </c>
      <c r="I152" s="98">
        <f t="shared" si="10"/>
        <v>706.81</v>
      </c>
      <c r="L152" s="6">
        <v>706.81</v>
      </c>
    </row>
    <row r="153" spans="1:12" s="1" customFormat="1" ht="22.5" x14ac:dyDescent="0.25">
      <c r="A153" s="104" t="s">
        <v>922</v>
      </c>
      <c r="B153" s="104">
        <v>94569</v>
      </c>
      <c r="C153" s="105" t="s">
        <v>429</v>
      </c>
      <c r="D153" s="104" t="s">
        <v>65</v>
      </c>
      <c r="E153" s="106">
        <v>6.3</v>
      </c>
      <c r="F153" s="107">
        <f t="shared" si="8"/>
        <v>706.81</v>
      </c>
      <c r="G153" s="107">
        <f t="shared" si="9"/>
        <v>4452.8999999999996</v>
      </c>
      <c r="I153" s="98">
        <f t="shared" si="10"/>
        <v>706.81</v>
      </c>
      <c r="L153" s="6">
        <v>706.81</v>
      </c>
    </row>
    <row r="154" spans="1:12" s="1" customFormat="1" ht="22.5" x14ac:dyDescent="0.25">
      <c r="A154" s="104" t="s">
        <v>923</v>
      </c>
      <c r="B154" s="104">
        <v>94569</v>
      </c>
      <c r="C154" s="105" t="s">
        <v>430</v>
      </c>
      <c r="D154" s="104" t="s">
        <v>65</v>
      </c>
      <c r="E154" s="106">
        <v>18.899999999999999</v>
      </c>
      <c r="F154" s="107">
        <f t="shared" si="8"/>
        <v>706.81</v>
      </c>
      <c r="G154" s="107">
        <f t="shared" si="9"/>
        <v>13358.71</v>
      </c>
      <c r="I154" s="98">
        <f t="shared" si="10"/>
        <v>706.81</v>
      </c>
      <c r="L154" s="6">
        <v>706.81</v>
      </c>
    </row>
    <row r="155" spans="1:12" s="1" customFormat="1" ht="22.5" x14ac:dyDescent="0.25">
      <c r="A155" s="104" t="s">
        <v>924</v>
      </c>
      <c r="B155" s="104">
        <v>94569</v>
      </c>
      <c r="C155" s="105" t="s">
        <v>431</v>
      </c>
      <c r="D155" s="104" t="s">
        <v>65</v>
      </c>
      <c r="E155" s="106">
        <v>2.1</v>
      </c>
      <c r="F155" s="107">
        <f t="shared" si="8"/>
        <v>706.81</v>
      </c>
      <c r="G155" s="107">
        <f t="shared" si="9"/>
        <v>1484.3</v>
      </c>
      <c r="I155" s="98">
        <f t="shared" si="10"/>
        <v>706.81</v>
      </c>
      <c r="L155" s="6">
        <v>706.81</v>
      </c>
    </row>
    <row r="156" spans="1:12" s="1" customFormat="1" ht="22.5" x14ac:dyDescent="0.25">
      <c r="A156" s="104" t="s">
        <v>925</v>
      </c>
      <c r="B156" s="104">
        <v>94569</v>
      </c>
      <c r="C156" s="105" t="s">
        <v>432</v>
      </c>
      <c r="D156" s="104" t="s">
        <v>65</v>
      </c>
      <c r="E156" s="106">
        <v>6.3</v>
      </c>
      <c r="F156" s="107">
        <f t="shared" si="8"/>
        <v>706.81</v>
      </c>
      <c r="G156" s="107">
        <f t="shared" si="9"/>
        <v>4452.8999999999996</v>
      </c>
      <c r="I156" s="98">
        <f t="shared" si="10"/>
        <v>706.81</v>
      </c>
      <c r="L156" s="6">
        <v>706.81</v>
      </c>
    </row>
    <row r="157" spans="1:12" s="1" customFormat="1" ht="22.5" x14ac:dyDescent="0.25">
      <c r="A157" s="104" t="s">
        <v>926</v>
      </c>
      <c r="B157" s="104">
        <v>94569</v>
      </c>
      <c r="C157" s="105" t="s">
        <v>433</v>
      </c>
      <c r="D157" s="104" t="s">
        <v>65</v>
      </c>
      <c r="E157" s="106">
        <v>8.4</v>
      </c>
      <c r="F157" s="107">
        <f t="shared" si="8"/>
        <v>706.81</v>
      </c>
      <c r="G157" s="107">
        <f t="shared" si="9"/>
        <v>5937.2</v>
      </c>
      <c r="I157" s="98">
        <f t="shared" si="10"/>
        <v>706.81</v>
      </c>
      <c r="L157" s="6">
        <v>706.81</v>
      </c>
    </row>
    <row r="158" spans="1:12" s="1" customFormat="1" ht="22.5" x14ac:dyDescent="0.25">
      <c r="A158" s="104" t="s">
        <v>927</v>
      </c>
      <c r="B158" s="104">
        <v>94569</v>
      </c>
      <c r="C158" s="105" t="s">
        <v>434</v>
      </c>
      <c r="D158" s="104" t="s">
        <v>65</v>
      </c>
      <c r="E158" s="106">
        <v>12.6</v>
      </c>
      <c r="F158" s="107">
        <f t="shared" si="8"/>
        <v>706.81</v>
      </c>
      <c r="G158" s="107">
        <f t="shared" si="9"/>
        <v>8905.81</v>
      </c>
      <c r="I158" s="98">
        <f t="shared" si="10"/>
        <v>706.81</v>
      </c>
      <c r="L158" s="6">
        <v>706.81</v>
      </c>
    </row>
    <row r="159" spans="1:12" s="1" customFormat="1" ht="22.5" x14ac:dyDescent="0.25">
      <c r="A159" s="104" t="s">
        <v>928</v>
      </c>
      <c r="B159" s="104">
        <v>94569</v>
      </c>
      <c r="C159" s="105" t="s">
        <v>435</v>
      </c>
      <c r="D159" s="104" t="s">
        <v>65</v>
      </c>
      <c r="E159" s="106">
        <v>33.6</v>
      </c>
      <c r="F159" s="107">
        <f t="shared" si="8"/>
        <v>706.81</v>
      </c>
      <c r="G159" s="107">
        <f t="shared" si="9"/>
        <v>23748.82</v>
      </c>
      <c r="I159" s="98">
        <f t="shared" si="10"/>
        <v>706.81</v>
      </c>
      <c r="L159" s="6">
        <v>706.81</v>
      </c>
    </row>
    <row r="160" spans="1:12" s="1" customFormat="1" ht="22.5" x14ac:dyDescent="0.25">
      <c r="A160" s="104" t="s">
        <v>929</v>
      </c>
      <c r="B160" s="104">
        <v>94569</v>
      </c>
      <c r="C160" s="105" t="s">
        <v>436</v>
      </c>
      <c r="D160" s="104" t="s">
        <v>65</v>
      </c>
      <c r="E160" s="106">
        <v>16.8</v>
      </c>
      <c r="F160" s="107">
        <f t="shared" si="8"/>
        <v>706.81</v>
      </c>
      <c r="G160" s="107">
        <f t="shared" si="9"/>
        <v>11874.41</v>
      </c>
      <c r="I160" s="98">
        <f t="shared" si="10"/>
        <v>706.81</v>
      </c>
      <c r="L160" s="6">
        <v>706.81</v>
      </c>
    </row>
    <row r="161" spans="1:12" s="1" customFormat="1" ht="22.5" x14ac:dyDescent="0.25">
      <c r="A161" s="104" t="s">
        <v>930</v>
      </c>
      <c r="B161" s="104">
        <v>100674</v>
      </c>
      <c r="C161" s="105" t="s">
        <v>437</v>
      </c>
      <c r="D161" s="104" t="s">
        <v>65</v>
      </c>
      <c r="E161" s="106">
        <v>5.44</v>
      </c>
      <c r="F161" s="107">
        <f t="shared" si="8"/>
        <v>485.65</v>
      </c>
      <c r="G161" s="107">
        <f t="shared" si="9"/>
        <v>2641.94</v>
      </c>
      <c r="I161" s="98">
        <f t="shared" si="10"/>
        <v>485.65</v>
      </c>
      <c r="L161" s="6">
        <v>485.65</v>
      </c>
    </row>
    <row r="162" spans="1:12" s="1" customFormat="1" x14ac:dyDescent="0.25">
      <c r="A162" s="104" t="s">
        <v>931</v>
      </c>
      <c r="B162" s="104" t="s">
        <v>269</v>
      </c>
      <c r="C162" s="105" t="s">
        <v>438</v>
      </c>
      <c r="D162" s="104" t="s">
        <v>65</v>
      </c>
      <c r="E162" s="106">
        <v>19.38</v>
      </c>
      <c r="F162" s="107">
        <f t="shared" si="8"/>
        <v>116.66</v>
      </c>
      <c r="G162" s="107">
        <f t="shared" si="9"/>
        <v>2260.87</v>
      </c>
      <c r="I162" s="98">
        <f t="shared" si="10"/>
        <v>116.66</v>
      </c>
      <c r="L162" s="6">
        <v>116.66</v>
      </c>
    </row>
    <row r="163" spans="1:12" s="1" customFormat="1" x14ac:dyDescent="0.25">
      <c r="A163" s="104" t="s">
        <v>134</v>
      </c>
      <c r="B163" s="104"/>
      <c r="C163" s="105" t="s">
        <v>439</v>
      </c>
      <c r="D163" s="104"/>
      <c r="E163" s="106"/>
      <c r="F163" s="107">
        <f t="shared" si="8"/>
        <v>0</v>
      </c>
      <c r="G163" s="107">
        <f t="shared" si="9"/>
        <v>0</v>
      </c>
      <c r="I163" s="98">
        <f t="shared" si="10"/>
        <v>0</v>
      </c>
      <c r="L163" s="6"/>
    </row>
    <row r="164" spans="1:12" s="1" customFormat="1" x14ac:dyDescent="0.25">
      <c r="A164" s="104" t="s">
        <v>932</v>
      </c>
      <c r="B164" s="104">
        <v>72118</v>
      </c>
      <c r="C164" s="105" t="s">
        <v>440</v>
      </c>
      <c r="D164" s="104" t="s">
        <v>65</v>
      </c>
      <c r="E164" s="106">
        <v>5.38</v>
      </c>
      <c r="F164" s="107">
        <f t="shared" si="8"/>
        <v>329.52</v>
      </c>
      <c r="G164" s="107">
        <f t="shared" si="9"/>
        <v>1772.82</v>
      </c>
      <c r="I164" s="98">
        <f t="shared" si="10"/>
        <v>329.52</v>
      </c>
      <c r="L164" s="6">
        <v>329.52</v>
      </c>
    </row>
    <row r="165" spans="1:12" s="1" customFormat="1" x14ac:dyDescent="0.25">
      <c r="A165" s="104" t="s">
        <v>933</v>
      </c>
      <c r="B165" s="104">
        <v>72120</v>
      </c>
      <c r="C165" s="105" t="s">
        <v>441</v>
      </c>
      <c r="D165" s="104" t="s">
        <v>65</v>
      </c>
      <c r="E165" s="106">
        <v>7.2</v>
      </c>
      <c r="F165" s="107">
        <f t="shared" si="8"/>
        <v>435.7</v>
      </c>
      <c r="G165" s="107">
        <f t="shared" si="9"/>
        <v>3137.04</v>
      </c>
      <c r="I165" s="98">
        <f t="shared" si="10"/>
        <v>435.7</v>
      </c>
      <c r="L165" s="6">
        <v>435.7</v>
      </c>
    </row>
    <row r="166" spans="1:12" s="1" customFormat="1" x14ac:dyDescent="0.25">
      <c r="A166" s="104" t="s">
        <v>934</v>
      </c>
      <c r="B166" s="104">
        <v>72120</v>
      </c>
      <c r="C166" s="105" t="s">
        <v>442</v>
      </c>
      <c r="D166" s="104" t="s">
        <v>65</v>
      </c>
      <c r="E166" s="106">
        <v>3.57</v>
      </c>
      <c r="F166" s="107">
        <f t="shared" si="8"/>
        <v>435.7</v>
      </c>
      <c r="G166" s="107">
        <f t="shared" si="9"/>
        <v>1555.45</v>
      </c>
      <c r="I166" s="98">
        <f t="shared" si="10"/>
        <v>435.7</v>
      </c>
      <c r="L166" s="6">
        <v>435.7</v>
      </c>
    </row>
    <row r="167" spans="1:12" s="1" customFormat="1" x14ac:dyDescent="0.25">
      <c r="A167" s="104" t="s">
        <v>935</v>
      </c>
      <c r="B167" s="104">
        <v>85005</v>
      </c>
      <c r="C167" s="105" t="s">
        <v>443</v>
      </c>
      <c r="D167" s="104" t="s">
        <v>65</v>
      </c>
      <c r="E167" s="106">
        <v>16.899999999999999</v>
      </c>
      <c r="F167" s="107">
        <f t="shared" si="8"/>
        <v>624.49</v>
      </c>
      <c r="G167" s="107">
        <f t="shared" si="9"/>
        <v>10553.88</v>
      </c>
      <c r="I167" s="98">
        <f t="shared" si="10"/>
        <v>624.49</v>
      </c>
      <c r="L167" s="6">
        <v>624.49</v>
      </c>
    </row>
    <row r="168" spans="1:12" s="1" customFormat="1" x14ac:dyDescent="0.25">
      <c r="A168" s="104" t="s">
        <v>135</v>
      </c>
      <c r="B168" s="104"/>
      <c r="C168" s="105" t="s">
        <v>444</v>
      </c>
      <c r="D168" s="104"/>
      <c r="E168" s="106"/>
      <c r="F168" s="107">
        <f t="shared" si="8"/>
        <v>0</v>
      </c>
      <c r="G168" s="107">
        <f t="shared" si="9"/>
        <v>0</v>
      </c>
      <c r="I168" s="98">
        <f t="shared" si="10"/>
        <v>0</v>
      </c>
      <c r="L168" s="6"/>
    </row>
    <row r="169" spans="1:12" s="1" customFormat="1" ht="22.5" x14ac:dyDescent="0.25">
      <c r="A169" s="104" t="s">
        <v>936</v>
      </c>
      <c r="B169" s="104" t="s">
        <v>269</v>
      </c>
      <c r="C169" s="105" t="s">
        <v>445</v>
      </c>
      <c r="D169" s="104" t="s">
        <v>65</v>
      </c>
      <c r="E169" s="106">
        <v>69.790000000000006</v>
      </c>
      <c r="F169" s="107">
        <f t="shared" si="8"/>
        <v>280.82</v>
      </c>
      <c r="G169" s="107">
        <f t="shared" si="9"/>
        <v>19598.43</v>
      </c>
      <c r="I169" s="98">
        <f t="shared" si="10"/>
        <v>280.82</v>
      </c>
      <c r="L169" s="6">
        <v>280.82</v>
      </c>
    </row>
    <row r="170" spans="1:12" s="1" customFormat="1" ht="22.5" x14ac:dyDescent="0.25">
      <c r="A170" s="104" t="s">
        <v>937</v>
      </c>
      <c r="B170" s="104" t="s">
        <v>269</v>
      </c>
      <c r="C170" s="105" t="s">
        <v>446</v>
      </c>
      <c r="D170" s="104" t="s">
        <v>65</v>
      </c>
      <c r="E170" s="106">
        <v>20.52</v>
      </c>
      <c r="F170" s="107">
        <f t="shared" si="8"/>
        <v>252.67</v>
      </c>
      <c r="G170" s="107">
        <f t="shared" si="9"/>
        <v>5184.79</v>
      </c>
      <c r="I170" s="98">
        <f t="shared" si="10"/>
        <v>252.67</v>
      </c>
      <c r="L170" s="6">
        <v>252.67</v>
      </c>
    </row>
    <row r="171" spans="1:12" s="1" customFormat="1" ht="22.5" x14ac:dyDescent="0.25">
      <c r="A171" s="104" t="s">
        <v>938</v>
      </c>
      <c r="B171" s="104" t="s">
        <v>269</v>
      </c>
      <c r="C171" s="105" t="s">
        <v>447</v>
      </c>
      <c r="D171" s="104" t="s">
        <v>65</v>
      </c>
      <c r="E171" s="106">
        <v>164.44</v>
      </c>
      <c r="F171" s="107">
        <f t="shared" si="8"/>
        <v>376.33</v>
      </c>
      <c r="G171" s="107">
        <f t="shared" si="9"/>
        <v>61883.71</v>
      </c>
      <c r="I171" s="98">
        <f t="shared" si="10"/>
        <v>376.33</v>
      </c>
      <c r="L171" s="6">
        <v>376.33</v>
      </c>
    </row>
    <row r="172" spans="1:12" s="1" customFormat="1" ht="22.5" x14ac:dyDescent="0.25">
      <c r="A172" s="104" t="s">
        <v>939</v>
      </c>
      <c r="B172" s="104" t="s">
        <v>269</v>
      </c>
      <c r="C172" s="105" t="s">
        <v>448</v>
      </c>
      <c r="D172" s="104" t="s">
        <v>65</v>
      </c>
      <c r="E172" s="106">
        <v>13.5</v>
      </c>
      <c r="F172" s="107">
        <f t="shared" si="8"/>
        <v>529.23</v>
      </c>
      <c r="G172" s="107">
        <f t="shared" si="9"/>
        <v>7144.61</v>
      </c>
      <c r="I172" s="98">
        <f t="shared" si="10"/>
        <v>529.23</v>
      </c>
      <c r="L172" s="6">
        <v>529.23</v>
      </c>
    </row>
    <row r="173" spans="1:12" s="1" customFormat="1" x14ac:dyDescent="0.25">
      <c r="A173" s="102">
        <v>8</v>
      </c>
      <c r="B173" s="102"/>
      <c r="C173" s="103" t="s">
        <v>449</v>
      </c>
      <c r="D173" s="104"/>
      <c r="E173" s="106"/>
      <c r="F173" s="107">
        <f t="shared" si="8"/>
        <v>0</v>
      </c>
      <c r="G173" s="107">
        <f t="shared" si="9"/>
        <v>0</v>
      </c>
      <c r="H173" s="99">
        <f>SUM(G173:G181)</f>
        <v>794966.92</v>
      </c>
      <c r="I173" s="98">
        <f t="shared" si="10"/>
        <v>0</v>
      </c>
      <c r="L173" s="6"/>
    </row>
    <row r="174" spans="1:12" s="1" customFormat="1" x14ac:dyDescent="0.25">
      <c r="A174" s="104" t="s">
        <v>136</v>
      </c>
      <c r="B174" s="104" t="s">
        <v>269</v>
      </c>
      <c r="C174" s="105" t="s">
        <v>450</v>
      </c>
      <c r="D174" s="104" t="s">
        <v>65</v>
      </c>
      <c r="E174" s="106">
        <v>1451.75</v>
      </c>
      <c r="F174" s="107">
        <f t="shared" si="8"/>
        <v>202.36</v>
      </c>
      <c r="G174" s="107">
        <f t="shared" si="9"/>
        <v>293776.13</v>
      </c>
      <c r="I174" s="98">
        <f t="shared" si="10"/>
        <v>202.36</v>
      </c>
      <c r="L174" s="6">
        <v>202.36</v>
      </c>
    </row>
    <row r="175" spans="1:12" s="1" customFormat="1" ht="22.5" x14ac:dyDescent="0.25">
      <c r="A175" s="104" t="s">
        <v>137</v>
      </c>
      <c r="B175" s="104" t="s">
        <v>269</v>
      </c>
      <c r="C175" s="105" t="s">
        <v>451</v>
      </c>
      <c r="D175" s="104" t="s">
        <v>65</v>
      </c>
      <c r="E175" s="106">
        <v>1402.03</v>
      </c>
      <c r="F175" s="107">
        <f t="shared" si="8"/>
        <v>325.2</v>
      </c>
      <c r="G175" s="107">
        <f t="shared" si="9"/>
        <v>455940.16</v>
      </c>
      <c r="I175" s="98">
        <f t="shared" si="10"/>
        <v>325.2</v>
      </c>
      <c r="L175" s="6">
        <v>325.2</v>
      </c>
    </row>
    <row r="176" spans="1:12" s="1" customFormat="1" x14ac:dyDescent="0.25">
      <c r="A176" s="104" t="s">
        <v>940</v>
      </c>
      <c r="B176" s="104" t="s">
        <v>276</v>
      </c>
      <c r="C176" s="105" t="s">
        <v>452</v>
      </c>
      <c r="D176" s="104" t="s">
        <v>830</v>
      </c>
      <c r="E176" s="106">
        <v>83.13</v>
      </c>
      <c r="F176" s="107">
        <f t="shared" si="8"/>
        <v>78.680000000000007</v>
      </c>
      <c r="G176" s="107">
        <f t="shared" si="9"/>
        <v>6540.67</v>
      </c>
      <c r="I176" s="98">
        <f t="shared" si="10"/>
        <v>78.680000000000007</v>
      </c>
      <c r="L176" s="6">
        <v>78.680000000000007</v>
      </c>
    </row>
    <row r="177" spans="1:12" s="1" customFormat="1" x14ac:dyDescent="0.25">
      <c r="A177" s="104" t="s">
        <v>941</v>
      </c>
      <c r="B177" s="104">
        <v>94228</v>
      </c>
      <c r="C177" s="105" t="s">
        <v>453</v>
      </c>
      <c r="D177" s="104" t="s">
        <v>65</v>
      </c>
      <c r="E177" s="106">
        <v>115.14</v>
      </c>
      <c r="F177" s="107">
        <f t="shared" si="8"/>
        <v>117.06</v>
      </c>
      <c r="G177" s="107">
        <f t="shared" si="9"/>
        <v>13478.29</v>
      </c>
      <c r="I177" s="98">
        <f t="shared" si="10"/>
        <v>117.06</v>
      </c>
      <c r="L177" s="6">
        <v>117.06</v>
      </c>
    </row>
    <row r="178" spans="1:12" s="1" customFormat="1" x14ac:dyDescent="0.25">
      <c r="A178" s="104" t="s">
        <v>942</v>
      </c>
      <c r="B178" s="104">
        <v>94231</v>
      </c>
      <c r="C178" s="105" t="s">
        <v>454</v>
      </c>
      <c r="D178" s="104" t="s">
        <v>830</v>
      </c>
      <c r="E178" s="106">
        <v>139.80000000000001</v>
      </c>
      <c r="F178" s="107">
        <f t="shared" si="8"/>
        <v>68.510000000000005</v>
      </c>
      <c r="G178" s="107">
        <f t="shared" si="9"/>
        <v>9577.7000000000007</v>
      </c>
      <c r="I178" s="98">
        <f t="shared" si="10"/>
        <v>68.510000000000005</v>
      </c>
      <c r="L178" s="6">
        <v>68.510000000000005</v>
      </c>
    </row>
    <row r="179" spans="1:12" s="1" customFormat="1" x14ac:dyDescent="0.25">
      <c r="A179" s="104" t="s">
        <v>943</v>
      </c>
      <c r="B179" s="104">
        <v>94231</v>
      </c>
      <c r="C179" s="105" t="s">
        <v>455</v>
      </c>
      <c r="D179" s="104" t="s">
        <v>830</v>
      </c>
      <c r="E179" s="106">
        <v>66.150000000000006</v>
      </c>
      <c r="F179" s="107">
        <f t="shared" si="8"/>
        <v>68.510000000000005</v>
      </c>
      <c r="G179" s="107">
        <f t="shared" si="9"/>
        <v>4531.9399999999996</v>
      </c>
      <c r="I179" s="98">
        <f t="shared" si="10"/>
        <v>68.510000000000005</v>
      </c>
      <c r="L179" s="6">
        <v>68.510000000000005</v>
      </c>
    </row>
    <row r="180" spans="1:12" s="1" customFormat="1" x14ac:dyDescent="0.25">
      <c r="A180" s="104" t="s">
        <v>944</v>
      </c>
      <c r="B180" s="104">
        <v>94231</v>
      </c>
      <c r="C180" s="105" t="s">
        <v>456</v>
      </c>
      <c r="D180" s="104" t="s">
        <v>830</v>
      </c>
      <c r="E180" s="106">
        <v>108.8</v>
      </c>
      <c r="F180" s="107">
        <f t="shared" si="8"/>
        <v>68.510000000000005</v>
      </c>
      <c r="G180" s="107">
        <f t="shared" si="9"/>
        <v>7453.89</v>
      </c>
      <c r="I180" s="98">
        <f t="shared" si="10"/>
        <v>68.510000000000005</v>
      </c>
      <c r="L180" s="6">
        <v>68.510000000000005</v>
      </c>
    </row>
    <row r="181" spans="1:12" s="1" customFormat="1" x14ac:dyDescent="0.25">
      <c r="A181" s="104" t="s">
        <v>945</v>
      </c>
      <c r="B181" s="104">
        <v>71623</v>
      </c>
      <c r="C181" s="105" t="s">
        <v>457</v>
      </c>
      <c r="D181" s="104" t="s">
        <v>830</v>
      </c>
      <c r="E181" s="106">
        <v>266</v>
      </c>
      <c r="F181" s="107">
        <f t="shared" si="8"/>
        <v>13.79</v>
      </c>
      <c r="G181" s="107">
        <f t="shared" si="9"/>
        <v>3668.14</v>
      </c>
      <c r="I181" s="98">
        <f t="shared" si="10"/>
        <v>13.79</v>
      </c>
      <c r="L181" s="6">
        <v>13.79</v>
      </c>
    </row>
    <row r="182" spans="1:12" s="1" customFormat="1" x14ac:dyDescent="0.25">
      <c r="A182" s="102">
        <v>9</v>
      </c>
      <c r="B182" s="102"/>
      <c r="C182" s="103" t="s">
        <v>458</v>
      </c>
      <c r="D182" s="104"/>
      <c r="E182" s="106"/>
      <c r="F182" s="107">
        <f t="shared" si="8"/>
        <v>0</v>
      </c>
      <c r="G182" s="107">
        <f t="shared" si="9"/>
        <v>0</v>
      </c>
      <c r="H182" s="99">
        <f>SUM(G182:G184)</f>
        <v>47382.689999999995</v>
      </c>
      <c r="I182" s="98">
        <f t="shared" si="10"/>
        <v>0</v>
      </c>
      <c r="L182" s="6"/>
    </row>
    <row r="183" spans="1:12" s="1" customFormat="1" x14ac:dyDescent="0.25">
      <c r="A183" s="104" t="s">
        <v>138</v>
      </c>
      <c r="B183" s="104" t="s">
        <v>277</v>
      </c>
      <c r="C183" s="105" t="s">
        <v>459</v>
      </c>
      <c r="D183" s="104" t="s">
        <v>65</v>
      </c>
      <c r="E183" s="106">
        <v>630.63</v>
      </c>
      <c r="F183" s="107">
        <f t="shared" si="8"/>
        <v>55.11</v>
      </c>
      <c r="G183" s="107">
        <f t="shared" si="9"/>
        <v>34754.019999999997</v>
      </c>
      <c r="I183" s="98">
        <f t="shared" si="10"/>
        <v>55.11</v>
      </c>
      <c r="L183" s="6">
        <v>55.11</v>
      </c>
    </row>
    <row r="184" spans="1:12" s="1" customFormat="1" ht="22.5" x14ac:dyDescent="0.25">
      <c r="A184" s="104" t="s">
        <v>139</v>
      </c>
      <c r="B184" s="104">
        <v>98560</v>
      </c>
      <c r="C184" s="105" t="s">
        <v>460</v>
      </c>
      <c r="D184" s="104" t="s">
        <v>65</v>
      </c>
      <c r="E184" s="106">
        <v>211.5</v>
      </c>
      <c r="F184" s="107">
        <f t="shared" si="8"/>
        <v>59.71</v>
      </c>
      <c r="G184" s="107">
        <f t="shared" si="9"/>
        <v>12628.67</v>
      </c>
      <c r="I184" s="98">
        <f t="shared" si="10"/>
        <v>59.71</v>
      </c>
      <c r="L184" s="6">
        <v>59.71</v>
      </c>
    </row>
    <row r="185" spans="1:12" s="1" customFormat="1" x14ac:dyDescent="0.25">
      <c r="A185" s="102">
        <v>10</v>
      </c>
      <c r="B185" s="102"/>
      <c r="C185" s="103" t="s">
        <v>461</v>
      </c>
      <c r="D185" s="104"/>
      <c r="E185" s="106"/>
      <c r="F185" s="107">
        <f t="shared" si="8"/>
        <v>0</v>
      </c>
      <c r="G185" s="107">
        <f t="shared" si="9"/>
        <v>0</v>
      </c>
      <c r="H185" s="99">
        <f>SUM(G185:G201)</f>
        <v>454499.93999999994</v>
      </c>
      <c r="I185" s="98">
        <f t="shared" si="10"/>
        <v>0</v>
      </c>
      <c r="L185" s="6"/>
    </row>
    <row r="186" spans="1:12" s="1" customFormat="1" x14ac:dyDescent="0.25">
      <c r="A186" s="104" t="s">
        <v>140</v>
      </c>
      <c r="B186" s="104"/>
      <c r="C186" s="105" t="s">
        <v>345</v>
      </c>
      <c r="D186" s="104"/>
      <c r="E186" s="106"/>
      <c r="F186" s="107">
        <f t="shared" si="8"/>
        <v>0</v>
      </c>
      <c r="G186" s="107">
        <f t="shared" si="9"/>
        <v>0</v>
      </c>
      <c r="I186" s="98">
        <f t="shared" si="10"/>
        <v>0</v>
      </c>
      <c r="L186" s="6"/>
    </row>
    <row r="187" spans="1:12" s="1" customFormat="1" ht="22.5" x14ac:dyDescent="0.25">
      <c r="A187" s="104" t="s">
        <v>141</v>
      </c>
      <c r="B187" s="104">
        <v>87878</v>
      </c>
      <c r="C187" s="105" t="s">
        <v>462</v>
      </c>
      <c r="D187" s="104" t="s">
        <v>65</v>
      </c>
      <c r="E187" s="106">
        <v>4084.95</v>
      </c>
      <c r="F187" s="107">
        <f t="shared" si="8"/>
        <v>5.74</v>
      </c>
      <c r="G187" s="107">
        <f t="shared" si="9"/>
        <v>23447.61</v>
      </c>
      <c r="I187" s="98">
        <f t="shared" si="10"/>
        <v>5.74</v>
      </c>
      <c r="L187" s="6">
        <v>5.74</v>
      </c>
    </row>
    <row r="188" spans="1:12" s="1" customFormat="1" ht="22.5" x14ac:dyDescent="0.25">
      <c r="A188" s="104" t="s">
        <v>142</v>
      </c>
      <c r="B188" s="104">
        <v>87535</v>
      </c>
      <c r="C188" s="105" t="s">
        <v>463</v>
      </c>
      <c r="D188" s="104" t="s">
        <v>65</v>
      </c>
      <c r="E188" s="106">
        <v>2783</v>
      </c>
      <c r="F188" s="107">
        <f t="shared" si="8"/>
        <v>34.270000000000003</v>
      </c>
      <c r="G188" s="107">
        <f t="shared" si="9"/>
        <v>95373.41</v>
      </c>
      <c r="I188" s="98">
        <f t="shared" si="10"/>
        <v>34.270000000000003</v>
      </c>
      <c r="L188" s="6">
        <v>34.270000000000003</v>
      </c>
    </row>
    <row r="189" spans="1:12" s="1" customFormat="1" ht="22.5" x14ac:dyDescent="0.25">
      <c r="A189" s="104" t="s">
        <v>143</v>
      </c>
      <c r="B189" s="104">
        <v>87792</v>
      </c>
      <c r="C189" s="105" t="s">
        <v>464</v>
      </c>
      <c r="D189" s="104" t="s">
        <v>65</v>
      </c>
      <c r="E189" s="106">
        <v>1301.95</v>
      </c>
      <c r="F189" s="107">
        <f t="shared" si="8"/>
        <v>46.06</v>
      </c>
      <c r="G189" s="107">
        <f t="shared" si="9"/>
        <v>59967.82</v>
      </c>
      <c r="I189" s="98">
        <f t="shared" si="10"/>
        <v>46.06</v>
      </c>
      <c r="L189" s="6">
        <v>46.06</v>
      </c>
    </row>
    <row r="190" spans="1:12" s="1" customFormat="1" ht="22.5" x14ac:dyDescent="0.25">
      <c r="A190" s="104" t="s">
        <v>144</v>
      </c>
      <c r="B190" s="104">
        <v>87543</v>
      </c>
      <c r="C190" s="105" t="s">
        <v>465</v>
      </c>
      <c r="D190" s="104" t="s">
        <v>65</v>
      </c>
      <c r="E190" s="106">
        <v>1909.34</v>
      </c>
      <c r="F190" s="107">
        <f t="shared" si="8"/>
        <v>27.76</v>
      </c>
      <c r="G190" s="107">
        <f t="shared" si="9"/>
        <v>53003.28</v>
      </c>
      <c r="I190" s="98">
        <f t="shared" si="10"/>
        <v>27.76</v>
      </c>
      <c r="L190" s="6">
        <v>27.76</v>
      </c>
    </row>
    <row r="191" spans="1:12" s="1" customFormat="1" ht="22.5" x14ac:dyDescent="0.25">
      <c r="A191" s="104" t="s">
        <v>145</v>
      </c>
      <c r="B191" s="104">
        <v>87273</v>
      </c>
      <c r="C191" s="105" t="s">
        <v>466</v>
      </c>
      <c r="D191" s="104" t="s">
        <v>65</v>
      </c>
      <c r="E191" s="106">
        <v>671.71</v>
      </c>
      <c r="F191" s="107">
        <f t="shared" si="8"/>
        <v>73.22</v>
      </c>
      <c r="G191" s="107">
        <f t="shared" si="9"/>
        <v>49182.61</v>
      </c>
      <c r="I191" s="98">
        <f t="shared" si="10"/>
        <v>73.22</v>
      </c>
      <c r="L191" s="6">
        <v>73.22</v>
      </c>
    </row>
    <row r="192" spans="1:12" s="1" customFormat="1" ht="22.5" x14ac:dyDescent="0.25">
      <c r="A192" s="104" t="s">
        <v>146</v>
      </c>
      <c r="B192" s="104">
        <v>87265</v>
      </c>
      <c r="C192" s="105" t="s">
        <v>467</v>
      </c>
      <c r="D192" s="104" t="s">
        <v>65</v>
      </c>
      <c r="E192" s="106">
        <v>8.3000000000000007</v>
      </c>
      <c r="F192" s="107">
        <f t="shared" si="8"/>
        <v>64.31</v>
      </c>
      <c r="G192" s="107">
        <f t="shared" si="9"/>
        <v>533.77</v>
      </c>
      <c r="I192" s="98">
        <f t="shared" si="10"/>
        <v>64.31</v>
      </c>
      <c r="L192" s="6">
        <v>64.31</v>
      </c>
    </row>
    <row r="193" spans="1:12" s="1" customFormat="1" ht="22.5" x14ac:dyDescent="0.25">
      <c r="A193" s="104" t="s">
        <v>147</v>
      </c>
      <c r="B193" s="104">
        <v>87265</v>
      </c>
      <c r="C193" s="105" t="s">
        <v>468</v>
      </c>
      <c r="D193" s="104" t="s">
        <v>65</v>
      </c>
      <c r="E193" s="106">
        <v>8.7799999999999994</v>
      </c>
      <c r="F193" s="107">
        <f t="shared" si="8"/>
        <v>64.31</v>
      </c>
      <c r="G193" s="107">
        <f t="shared" si="9"/>
        <v>564.64</v>
      </c>
      <c r="I193" s="98">
        <f t="shared" si="10"/>
        <v>64.31</v>
      </c>
      <c r="L193" s="6">
        <v>64.31</v>
      </c>
    </row>
    <row r="194" spans="1:12" s="1" customFormat="1" ht="22.5" x14ac:dyDescent="0.25">
      <c r="A194" s="104" t="s">
        <v>148</v>
      </c>
      <c r="B194" s="104">
        <v>87265</v>
      </c>
      <c r="C194" s="105" t="s">
        <v>469</v>
      </c>
      <c r="D194" s="104" t="s">
        <v>65</v>
      </c>
      <c r="E194" s="106">
        <v>17.25</v>
      </c>
      <c r="F194" s="107">
        <f t="shared" si="8"/>
        <v>64.31</v>
      </c>
      <c r="G194" s="107">
        <f t="shared" si="9"/>
        <v>1109.3499999999999</v>
      </c>
      <c r="I194" s="98">
        <f t="shared" si="10"/>
        <v>64.31</v>
      </c>
      <c r="L194" s="6">
        <v>64.31</v>
      </c>
    </row>
    <row r="195" spans="1:12" s="1" customFormat="1" ht="22.5" x14ac:dyDescent="0.25">
      <c r="A195" s="104" t="s">
        <v>149</v>
      </c>
      <c r="B195" s="104">
        <v>87265</v>
      </c>
      <c r="C195" s="105" t="s">
        <v>470</v>
      </c>
      <c r="D195" s="104" t="s">
        <v>65</v>
      </c>
      <c r="E195" s="106">
        <v>166.07</v>
      </c>
      <c r="F195" s="107">
        <f t="shared" si="8"/>
        <v>64.31</v>
      </c>
      <c r="G195" s="107">
        <f t="shared" si="9"/>
        <v>10679.96</v>
      </c>
      <c r="I195" s="98">
        <f t="shared" si="10"/>
        <v>64.31</v>
      </c>
      <c r="L195" s="6">
        <v>64.31</v>
      </c>
    </row>
    <row r="196" spans="1:12" s="1" customFormat="1" x14ac:dyDescent="0.25">
      <c r="A196" s="104" t="s">
        <v>150</v>
      </c>
      <c r="B196" s="104" t="s">
        <v>278</v>
      </c>
      <c r="C196" s="105" t="s">
        <v>471</v>
      </c>
      <c r="D196" s="104" t="s">
        <v>830</v>
      </c>
      <c r="E196" s="106">
        <v>238.6</v>
      </c>
      <c r="F196" s="107">
        <f t="shared" si="8"/>
        <v>32.770000000000003</v>
      </c>
      <c r="G196" s="107">
        <f t="shared" si="9"/>
        <v>7818.92</v>
      </c>
      <c r="I196" s="98">
        <f t="shared" si="10"/>
        <v>32.770000000000003</v>
      </c>
      <c r="L196" s="6">
        <v>32.770000000000003</v>
      </c>
    </row>
    <row r="197" spans="1:12" s="1" customFormat="1" x14ac:dyDescent="0.25">
      <c r="A197" s="104" t="s">
        <v>151</v>
      </c>
      <c r="B197" s="104" t="s">
        <v>279</v>
      </c>
      <c r="C197" s="105" t="s">
        <v>472</v>
      </c>
      <c r="D197" s="104" t="s">
        <v>65</v>
      </c>
      <c r="E197" s="106">
        <v>495.39</v>
      </c>
      <c r="F197" s="107">
        <f t="shared" si="8"/>
        <v>86.77</v>
      </c>
      <c r="G197" s="107">
        <f t="shared" si="9"/>
        <v>42984.99</v>
      </c>
      <c r="I197" s="98">
        <f t="shared" si="10"/>
        <v>86.77</v>
      </c>
      <c r="L197" s="6">
        <v>86.77</v>
      </c>
    </row>
    <row r="198" spans="1:12" s="1" customFormat="1" ht="22.5" x14ac:dyDescent="0.25">
      <c r="A198" s="104" t="s">
        <v>152</v>
      </c>
      <c r="B198" s="104" t="s">
        <v>280</v>
      </c>
      <c r="C198" s="105" t="s">
        <v>473</v>
      </c>
      <c r="D198" s="104" t="s">
        <v>65</v>
      </c>
      <c r="E198" s="106">
        <v>734.92</v>
      </c>
      <c r="F198" s="107">
        <f t="shared" si="8"/>
        <v>142.97999999999999</v>
      </c>
      <c r="G198" s="107">
        <f t="shared" si="9"/>
        <v>105078.86</v>
      </c>
      <c r="I198" s="98">
        <f t="shared" si="10"/>
        <v>142.97999999999999</v>
      </c>
      <c r="L198" s="6">
        <v>142.97999999999999</v>
      </c>
    </row>
    <row r="199" spans="1:12" s="1" customFormat="1" x14ac:dyDescent="0.25">
      <c r="A199" s="104" t="s">
        <v>153</v>
      </c>
      <c r="B199" s="104"/>
      <c r="C199" s="105" t="s">
        <v>474</v>
      </c>
      <c r="D199" s="104"/>
      <c r="E199" s="106"/>
      <c r="F199" s="107">
        <f t="shared" si="8"/>
        <v>0</v>
      </c>
      <c r="G199" s="107">
        <f t="shared" si="9"/>
        <v>0</v>
      </c>
      <c r="I199" s="98">
        <f t="shared" si="10"/>
        <v>0</v>
      </c>
      <c r="L199" s="6"/>
    </row>
    <row r="200" spans="1:12" s="1" customFormat="1" ht="22.5" x14ac:dyDescent="0.25">
      <c r="A200" s="104" t="s">
        <v>154</v>
      </c>
      <c r="B200" s="104">
        <v>87878</v>
      </c>
      <c r="C200" s="105" t="s">
        <v>462</v>
      </c>
      <c r="D200" s="104" t="s">
        <v>65</v>
      </c>
      <c r="E200" s="106">
        <v>91.79</v>
      </c>
      <c r="F200" s="107">
        <f t="shared" si="8"/>
        <v>5.74</v>
      </c>
      <c r="G200" s="107">
        <f t="shared" si="9"/>
        <v>526.87</v>
      </c>
      <c r="I200" s="98">
        <f t="shared" si="10"/>
        <v>5.74</v>
      </c>
      <c r="L200" s="6">
        <v>5.74</v>
      </c>
    </row>
    <row r="201" spans="1:12" s="1" customFormat="1" ht="22.5" x14ac:dyDescent="0.25">
      <c r="A201" s="104" t="s">
        <v>155</v>
      </c>
      <c r="B201" s="104">
        <v>87792</v>
      </c>
      <c r="C201" s="105" t="s">
        <v>464</v>
      </c>
      <c r="D201" s="104" t="s">
        <v>65</v>
      </c>
      <c r="E201" s="106">
        <v>91.79</v>
      </c>
      <c r="F201" s="107">
        <f t="shared" si="8"/>
        <v>46.06</v>
      </c>
      <c r="G201" s="107">
        <f t="shared" si="9"/>
        <v>4227.8500000000004</v>
      </c>
      <c r="I201" s="98">
        <f t="shared" si="10"/>
        <v>46.06</v>
      </c>
      <c r="L201" s="6">
        <v>46.06</v>
      </c>
    </row>
    <row r="202" spans="1:12" s="1" customFormat="1" x14ac:dyDescent="0.25">
      <c r="A202" s="102">
        <v>11</v>
      </c>
      <c r="B202" s="102"/>
      <c r="C202" s="103" t="s">
        <v>475</v>
      </c>
      <c r="D202" s="104"/>
      <c r="E202" s="106"/>
      <c r="F202" s="107">
        <f t="shared" si="8"/>
        <v>0</v>
      </c>
      <c r="G202" s="107">
        <f t="shared" si="9"/>
        <v>0</v>
      </c>
      <c r="H202" s="99">
        <f>SUM(G202:G225)</f>
        <v>321793.40000000002</v>
      </c>
      <c r="I202" s="98">
        <f t="shared" si="10"/>
        <v>0</v>
      </c>
      <c r="L202" s="6"/>
    </row>
    <row r="203" spans="1:12" s="1" customFormat="1" x14ac:dyDescent="0.25">
      <c r="A203" s="104" t="s">
        <v>156</v>
      </c>
      <c r="B203" s="104"/>
      <c r="C203" s="105" t="s">
        <v>476</v>
      </c>
      <c r="D203" s="104"/>
      <c r="E203" s="106"/>
      <c r="F203" s="107">
        <f t="shared" si="8"/>
        <v>0</v>
      </c>
      <c r="G203" s="107">
        <f t="shared" si="9"/>
        <v>0</v>
      </c>
      <c r="I203" s="98">
        <f t="shared" si="10"/>
        <v>0</v>
      </c>
      <c r="L203" s="6"/>
    </row>
    <row r="204" spans="1:12" s="1" customFormat="1" ht="22.5" x14ac:dyDescent="0.25">
      <c r="A204" s="104" t="s">
        <v>157</v>
      </c>
      <c r="B204" s="104">
        <v>87630</v>
      </c>
      <c r="C204" s="105" t="s">
        <v>477</v>
      </c>
      <c r="D204" s="104" t="s">
        <v>65</v>
      </c>
      <c r="E204" s="106">
        <v>954.7</v>
      </c>
      <c r="F204" s="107">
        <f t="shared" si="8"/>
        <v>53.22</v>
      </c>
      <c r="G204" s="107">
        <f t="shared" si="9"/>
        <v>50809.13</v>
      </c>
      <c r="I204" s="98">
        <f t="shared" si="10"/>
        <v>53.22</v>
      </c>
      <c r="L204" s="6">
        <v>53.22</v>
      </c>
    </row>
    <row r="205" spans="1:12" s="1" customFormat="1" x14ac:dyDescent="0.25">
      <c r="A205" s="104" t="s">
        <v>158</v>
      </c>
      <c r="B205" s="104">
        <v>87620</v>
      </c>
      <c r="C205" s="105" t="s">
        <v>478</v>
      </c>
      <c r="D205" s="104" t="s">
        <v>65</v>
      </c>
      <c r="E205" s="106">
        <v>286.79000000000002</v>
      </c>
      <c r="F205" s="107">
        <f t="shared" ref="F205:F268" si="11">ROUND(I205,2)</f>
        <v>43.42</v>
      </c>
      <c r="G205" s="107">
        <f t="shared" ref="G205:G268" si="12">ROUND(F205*E205,2)</f>
        <v>12452.42</v>
      </c>
      <c r="I205" s="98">
        <f t="shared" ref="I205:I268" si="13">ROUND(L205-(L205*$K$10),2)</f>
        <v>43.42</v>
      </c>
      <c r="L205" s="6">
        <v>43.42</v>
      </c>
    </row>
    <row r="206" spans="1:12" s="1" customFormat="1" ht="22.5" x14ac:dyDescent="0.25">
      <c r="A206" s="104" t="s">
        <v>159</v>
      </c>
      <c r="B206" s="104">
        <v>98679</v>
      </c>
      <c r="C206" s="105" t="s">
        <v>479</v>
      </c>
      <c r="D206" s="104" t="s">
        <v>65</v>
      </c>
      <c r="E206" s="106">
        <v>382.52</v>
      </c>
      <c r="F206" s="107">
        <f t="shared" si="11"/>
        <v>44.44</v>
      </c>
      <c r="G206" s="107">
        <f t="shared" si="12"/>
        <v>16999.189999999999</v>
      </c>
      <c r="I206" s="98">
        <f t="shared" si="13"/>
        <v>44.44</v>
      </c>
      <c r="L206" s="6">
        <v>44.44</v>
      </c>
    </row>
    <row r="207" spans="1:12" s="1" customFormat="1" x14ac:dyDescent="0.25">
      <c r="A207" s="104" t="s">
        <v>160</v>
      </c>
      <c r="B207" s="104">
        <v>72815</v>
      </c>
      <c r="C207" s="105" t="s">
        <v>480</v>
      </c>
      <c r="D207" s="104" t="s">
        <v>65</v>
      </c>
      <c r="E207" s="106">
        <v>23.72</v>
      </c>
      <c r="F207" s="107">
        <f t="shared" si="11"/>
        <v>74.69</v>
      </c>
      <c r="G207" s="107">
        <f t="shared" si="12"/>
        <v>1771.65</v>
      </c>
      <c r="I207" s="98">
        <f t="shared" si="13"/>
        <v>74.69</v>
      </c>
      <c r="L207" s="6">
        <v>74.69</v>
      </c>
    </row>
    <row r="208" spans="1:12" s="1" customFormat="1" ht="22.5" x14ac:dyDescent="0.25">
      <c r="A208" s="104" t="s">
        <v>161</v>
      </c>
      <c r="B208" s="104">
        <v>87251</v>
      </c>
      <c r="C208" s="105" t="s">
        <v>481</v>
      </c>
      <c r="D208" s="104" t="s">
        <v>65</v>
      </c>
      <c r="E208" s="106">
        <v>228.05</v>
      </c>
      <c r="F208" s="107">
        <f t="shared" si="11"/>
        <v>55.26</v>
      </c>
      <c r="G208" s="107">
        <f t="shared" si="12"/>
        <v>12602.04</v>
      </c>
      <c r="I208" s="98">
        <f t="shared" si="13"/>
        <v>55.26</v>
      </c>
      <c r="L208" s="6">
        <v>55.26</v>
      </c>
    </row>
    <row r="209" spans="1:12" s="1" customFormat="1" ht="22.5" x14ac:dyDescent="0.25">
      <c r="A209" s="104" t="s">
        <v>162</v>
      </c>
      <c r="B209" s="104">
        <v>87257</v>
      </c>
      <c r="C209" s="105" t="s">
        <v>482</v>
      </c>
      <c r="D209" s="104" t="s">
        <v>65</v>
      </c>
      <c r="E209" s="106">
        <v>347.46</v>
      </c>
      <c r="F209" s="107">
        <f t="shared" si="11"/>
        <v>97.61</v>
      </c>
      <c r="G209" s="107">
        <f t="shared" si="12"/>
        <v>33915.57</v>
      </c>
      <c r="I209" s="98">
        <f t="shared" si="13"/>
        <v>97.61</v>
      </c>
      <c r="L209" s="6">
        <v>97.61</v>
      </c>
    </row>
    <row r="210" spans="1:12" s="1" customFormat="1" x14ac:dyDescent="0.25">
      <c r="A210" s="104" t="s">
        <v>163</v>
      </c>
      <c r="B210" s="104" t="s">
        <v>269</v>
      </c>
      <c r="C210" s="105" t="s">
        <v>483</v>
      </c>
      <c r="D210" s="104" t="s">
        <v>65</v>
      </c>
      <c r="E210" s="106">
        <v>394.65</v>
      </c>
      <c r="F210" s="107">
        <f t="shared" si="11"/>
        <v>233.49</v>
      </c>
      <c r="G210" s="107">
        <f t="shared" si="12"/>
        <v>92146.83</v>
      </c>
      <c r="I210" s="98">
        <f t="shared" si="13"/>
        <v>233.49</v>
      </c>
      <c r="L210" s="6">
        <v>233.49</v>
      </c>
    </row>
    <row r="211" spans="1:12" s="1" customFormat="1" x14ac:dyDescent="0.25">
      <c r="A211" s="104" t="s">
        <v>164</v>
      </c>
      <c r="B211" s="104" t="s">
        <v>281</v>
      </c>
      <c r="C211" s="105" t="s">
        <v>484</v>
      </c>
      <c r="D211" s="104" t="s">
        <v>65</v>
      </c>
      <c r="E211" s="106">
        <v>0.81</v>
      </c>
      <c r="F211" s="107">
        <f t="shared" si="11"/>
        <v>265.91000000000003</v>
      </c>
      <c r="G211" s="107">
        <f t="shared" si="12"/>
        <v>215.39</v>
      </c>
      <c r="I211" s="98">
        <f t="shared" si="13"/>
        <v>265.91000000000003</v>
      </c>
      <c r="L211" s="6">
        <v>265.91000000000003</v>
      </c>
    </row>
    <row r="212" spans="1:12" s="1" customFormat="1" x14ac:dyDescent="0.25">
      <c r="A212" s="104" t="s">
        <v>165</v>
      </c>
      <c r="B212" s="104" t="s">
        <v>281</v>
      </c>
      <c r="C212" s="105" t="s">
        <v>485</v>
      </c>
      <c r="D212" s="104" t="s">
        <v>65</v>
      </c>
      <c r="E212" s="106">
        <v>2.94</v>
      </c>
      <c r="F212" s="107">
        <f t="shared" si="11"/>
        <v>265.91000000000003</v>
      </c>
      <c r="G212" s="107">
        <f t="shared" si="12"/>
        <v>781.78</v>
      </c>
      <c r="I212" s="98">
        <f t="shared" si="13"/>
        <v>265.91000000000003</v>
      </c>
      <c r="L212" s="6">
        <v>265.91000000000003</v>
      </c>
    </row>
    <row r="213" spans="1:12" s="1" customFormat="1" x14ac:dyDescent="0.25">
      <c r="A213" s="104" t="s">
        <v>946</v>
      </c>
      <c r="B213" s="104" t="s">
        <v>281</v>
      </c>
      <c r="C213" s="105" t="s">
        <v>486</v>
      </c>
      <c r="D213" s="104" t="s">
        <v>65</v>
      </c>
      <c r="E213" s="106">
        <v>4.5</v>
      </c>
      <c r="F213" s="107">
        <f t="shared" si="11"/>
        <v>265.91000000000003</v>
      </c>
      <c r="G213" s="107">
        <f t="shared" si="12"/>
        <v>1196.5999999999999</v>
      </c>
      <c r="I213" s="98">
        <f t="shared" si="13"/>
        <v>265.91000000000003</v>
      </c>
      <c r="L213" s="6">
        <v>265.91000000000003</v>
      </c>
    </row>
    <row r="214" spans="1:12" s="1" customFormat="1" ht="22.5" x14ac:dyDescent="0.25">
      <c r="A214" s="104" t="s">
        <v>947</v>
      </c>
      <c r="B214" s="104">
        <v>88650</v>
      </c>
      <c r="C214" s="105" t="s">
        <v>487</v>
      </c>
      <c r="D214" s="104" t="s">
        <v>830</v>
      </c>
      <c r="E214" s="106">
        <v>132.1</v>
      </c>
      <c r="F214" s="107">
        <f t="shared" si="11"/>
        <v>17.77</v>
      </c>
      <c r="G214" s="107">
        <f t="shared" si="12"/>
        <v>2347.42</v>
      </c>
      <c r="I214" s="98">
        <f t="shared" si="13"/>
        <v>17.77</v>
      </c>
      <c r="L214" s="6">
        <v>17.77</v>
      </c>
    </row>
    <row r="215" spans="1:12" s="1" customFormat="1" x14ac:dyDescent="0.25">
      <c r="A215" s="104" t="s">
        <v>948</v>
      </c>
      <c r="B215" s="104" t="s">
        <v>269</v>
      </c>
      <c r="C215" s="105" t="s">
        <v>488</v>
      </c>
      <c r="D215" s="104" t="s">
        <v>830</v>
      </c>
      <c r="E215" s="106">
        <v>238.6</v>
      </c>
      <c r="F215" s="107">
        <f t="shared" si="11"/>
        <v>16.3</v>
      </c>
      <c r="G215" s="107">
        <f t="shared" si="12"/>
        <v>3889.18</v>
      </c>
      <c r="I215" s="98">
        <f t="shared" si="13"/>
        <v>16.3</v>
      </c>
      <c r="L215" s="6">
        <v>16.3</v>
      </c>
    </row>
    <row r="216" spans="1:12" s="1" customFormat="1" x14ac:dyDescent="0.25">
      <c r="A216" s="104" t="s">
        <v>949</v>
      </c>
      <c r="B216" s="104" t="s">
        <v>282</v>
      </c>
      <c r="C216" s="105" t="s">
        <v>489</v>
      </c>
      <c r="D216" s="104" t="s">
        <v>830</v>
      </c>
      <c r="E216" s="106">
        <v>99.15</v>
      </c>
      <c r="F216" s="107">
        <f t="shared" si="11"/>
        <v>127.47</v>
      </c>
      <c r="G216" s="107">
        <f t="shared" si="12"/>
        <v>12638.65</v>
      </c>
      <c r="I216" s="98">
        <f t="shared" si="13"/>
        <v>127.47</v>
      </c>
      <c r="L216" s="6">
        <v>127.47</v>
      </c>
    </row>
    <row r="217" spans="1:12" s="1" customFormat="1" x14ac:dyDescent="0.25">
      <c r="A217" s="104" t="s">
        <v>950</v>
      </c>
      <c r="B217" s="104" t="s">
        <v>283</v>
      </c>
      <c r="C217" s="105" t="s">
        <v>490</v>
      </c>
      <c r="D217" s="104" t="s">
        <v>830</v>
      </c>
      <c r="E217" s="106">
        <v>1.75</v>
      </c>
      <c r="F217" s="107">
        <f t="shared" si="11"/>
        <v>178.07</v>
      </c>
      <c r="G217" s="107">
        <f t="shared" si="12"/>
        <v>311.62</v>
      </c>
      <c r="I217" s="98">
        <f t="shared" si="13"/>
        <v>178.07</v>
      </c>
      <c r="L217" s="6">
        <v>178.07</v>
      </c>
    </row>
    <row r="218" spans="1:12" s="1" customFormat="1" x14ac:dyDescent="0.25">
      <c r="A218" s="104" t="s">
        <v>166</v>
      </c>
      <c r="B218" s="104"/>
      <c r="C218" s="105" t="s">
        <v>491</v>
      </c>
      <c r="D218" s="104"/>
      <c r="E218" s="106"/>
      <c r="F218" s="107">
        <f t="shared" si="11"/>
        <v>0</v>
      </c>
      <c r="G218" s="107">
        <f t="shared" si="12"/>
        <v>0</v>
      </c>
      <c r="I218" s="98">
        <f t="shared" si="13"/>
        <v>0</v>
      </c>
      <c r="L218" s="6"/>
    </row>
    <row r="219" spans="1:12" s="1" customFormat="1" ht="22.5" x14ac:dyDescent="0.25">
      <c r="A219" s="104" t="s">
        <v>167</v>
      </c>
      <c r="B219" s="104">
        <v>94996</v>
      </c>
      <c r="C219" s="105" t="s">
        <v>492</v>
      </c>
      <c r="D219" s="104" t="s">
        <v>65</v>
      </c>
      <c r="E219" s="106">
        <v>387.78</v>
      </c>
      <c r="F219" s="107">
        <f t="shared" si="11"/>
        <v>162.96</v>
      </c>
      <c r="G219" s="107">
        <f t="shared" si="12"/>
        <v>63192.63</v>
      </c>
      <c r="I219" s="98">
        <f t="shared" si="13"/>
        <v>162.96</v>
      </c>
      <c r="L219" s="6">
        <v>162.96</v>
      </c>
    </row>
    <row r="220" spans="1:12" s="1" customFormat="1" x14ac:dyDescent="0.25">
      <c r="A220" s="104" t="s">
        <v>168</v>
      </c>
      <c r="B220" s="104">
        <v>94963</v>
      </c>
      <c r="C220" s="105" t="s">
        <v>493</v>
      </c>
      <c r="D220" s="104" t="s">
        <v>65</v>
      </c>
      <c r="E220" s="106">
        <v>22.06</v>
      </c>
      <c r="F220" s="107">
        <f t="shared" si="11"/>
        <v>162.96</v>
      </c>
      <c r="G220" s="107">
        <f t="shared" si="12"/>
        <v>3594.9</v>
      </c>
      <c r="I220" s="98">
        <f t="shared" si="13"/>
        <v>162.96</v>
      </c>
      <c r="L220" s="6">
        <v>162.96</v>
      </c>
    </row>
    <row r="221" spans="1:12" s="1" customFormat="1" ht="22.5" x14ac:dyDescent="0.25">
      <c r="A221" s="104" t="s">
        <v>951</v>
      </c>
      <c r="B221" s="104">
        <v>92396</v>
      </c>
      <c r="C221" s="105" t="s">
        <v>494</v>
      </c>
      <c r="D221" s="104" t="s">
        <v>65</v>
      </c>
      <c r="E221" s="106">
        <v>68.260000000000005</v>
      </c>
      <c r="F221" s="107">
        <f t="shared" si="11"/>
        <v>80.42</v>
      </c>
      <c r="G221" s="107">
        <f t="shared" si="12"/>
        <v>5489.47</v>
      </c>
      <c r="I221" s="98">
        <f t="shared" si="13"/>
        <v>80.42</v>
      </c>
      <c r="L221" s="6">
        <v>80.42</v>
      </c>
    </row>
    <row r="222" spans="1:12" s="1" customFormat="1" x14ac:dyDescent="0.25">
      <c r="A222" s="104" t="s">
        <v>952</v>
      </c>
      <c r="B222" s="104" t="s">
        <v>284</v>
      </c>
      <c r="C222" s="105" t="s">
        <v>495</v>
      </c>
      <c r="D222" s="104" t="s">
        <v>65</v>
      </c>
      <c r="E222" s="106">
        <v>7.63</v>
      </c>
      <c r="F222" s="107">
        <f t="shared" si="11"/>
        <v>155.35</v>
      </c>
      <c r="G222" s="107">
        <f t="shared" si="12"/>
        <v>1185.32</v>
      </c>
      <c r="I222" s="98">
        <f t="shared" si="13"/>
        <v>155.35</v>
      </c>
      <c r="L222" s="6">
        <v>155.35</v>
      </c>
    </row>
    <row r="223" spans="1:12" s="1" customFormat="1" x14ac:dyDescent="0.25">
      <c r="A223" s="104" t="s">
        <v>953</v>
      </c>
      <c r="B223" s="104" t="s">
        <v>284</v>
      </c>
      <c r="C223" s="105" t="s">
        <v>496</v>
      </c>
      <c r="D223" s="104" t="s">
        <v>65</v>
      </c>
      <c r="E223" s="106">
        <v>1.38</v>
      </c>
      <c r="F223" s="107">
        <f t="shared" si="11"/>
        <v>155.35</v>
      </c>
      <c r="G223" s="107">
        <f t="shared" si="12"/>
        <v>214.38</v>
      </c>
      <c r="I223" s="98">
        <f t="shared" si="13"/>
        <v>155.35</v>
      </c>
      <c r="L223" s="6">
        <v>155.35</v>
      </c>
    </row>
    <row r="224" spans="1:12" s="1" customFormat="1" x14ac:dyDescent="0.25">
      <c r="A224" s="104" t="s">
        <v>954</v>
      </c>
      <c r="B224" s="104" t="s">
        <v>285</v>
      </c>
      <c r="C224" s="105" t="s">
        <v>497</v>
      </c>
      <c r="D224" s="104" t="s">
        <v>828</v>
      </c>
      <c r="E224" s="106">
        <v>27.24</v>
      </c>
      <c r="F224" s="107">
        <f t="shared" si="11"/>
        <v>18.739999999999998</v>
      </c>
      <c r="G224" s="107">
        <f t="shared" si="12"/>
        <v>510.48</v>
      </c>
      <c r="I224" s="98">
        <f t="shared" si="13"/>
        <v>18.739999999999998</v>
      </c>
      <c r="L224" s="6">
        <v>18.739999999999998</v>
      </c>
    </row>
    <row r="225" spans="1:12" s="1" customFormat="1" x14ac:dyDescent="0.25">
      <c r="A225" s="104" t="s">
        <v>955</v>
      </c>
      <c r="B225" s="104">
        <v>98504</v>
      </c>
      <c r="C225" s="105" t="s">
        <v>498</v>
      </c>
      <c r="D225" s="104" t="s">
        <v>65</v>
      </c>
      <c r="E225" s="106">
        <v>354.18</v>
      </c>
      <c r="F225" s="107">
        <f t="shared" si="11"/>
        <v>15.61</v>
      </c>
      <c r="G225" s="107">
        <f t="shared" si="12"/>
        <v>5528.75</v>
      </c>
      <c r="I225" s="98">
        <f t="shared" si="13"/>
        <v>15.61</v>
      </c>
      <c r="L225" s="6">
        <v>15.61</v>
      </c>
    </row>
    <row r="226" spans="1:12" s="1" customFormat="1" x14ac:dyDescent="0.25">
      <c r="A226" s="102">
        <v>12</v>
      </c>
      <c r="B226" s="102"/>
      <c r="C226" s="103" t="s">
        <v>499</v>
      </c>
      <c r="D226" s="104"/>
      <c r="E226" s="106"/>
      <c r="F226" s="107">
        <f t="shared" si="11"/>
        <v>0</v>
      </c>
      <c r="G226" s="107">
        <f t="shared" si="12"/>
        <v>0</v>
      </c>
      <c r="H226" s="99">
        <f>SUM(G226:G239)</f>
        <v>214276.59000000003</v>
      </c>
      <c r="I226" s="98">
        <f t="shared" si="13"/>
        <v>0</v>
      </c>
      <c r="L226" s="6"/>
    </row>
    <row r="227" spans="1:12" s="1" customFormat="1" x14ac:dyDescent="0.25">
      <c r="A227" s="104" t="s">
        <v>169</v>
      </c>
      <c r="B227" s="104"/>
      <c r="C227" s="105" t="s">
        <v>345</v>
      </c>
      <c r="D227" s="104"/>
      <c r="E227" s="106"/>
      <c r="F227" s="107">
        <f t="shared" si="11"/>
        <v>0</v>
      </c>
      <c r="G227" s="107">
        <f t="shared" si="12"/>
        <v>0</v>
      </c>
      <c r="I227" s="98">
        <f t="shared" si="13"/>
        <v>0</v>
      </c>
      <c r="L227" s="6"/>
    </row>
    <row r="228" spans="1:12" s="1" customFormat="1" ht="22.5" x14ac:dyDescent="0.25">
      <c r="A228" s="104" t="s">
        <v>170</v>
      </c>
      <c r="B228" s="104">
        <v>96132</v>
      </c>
      <c r="C228" s="105" t="s">
        <v>500</v>
      </c>
      <c r="D228" s="104" t="s">
        <v>65</v>
      </c>
      <c r="E228" s="106">
        <v>3222.29</v>
      </c>
      <c r="F228" s="107">
        <f t="shared" si="11"/>
        <v>28.25</v>
      </c>
      <c r="G228" s="107">
        <f t="shared" si="12"/>
        <v>91029.69</v>
      </c>
      <c r="I228" s="98">
        <f t="shared" si="13"/>
        <v>28.25</v>
      </c>
      <c r="L228" s="6">
        <v>28.25</v>
      </c>
    </row>
    <row r="229" spans="1:12" s="1" customFormat="1" ht="22.5" x14ac:dyDescent="0.25">
      <c r="A229" s="104" t="s">
        <v>171</v>
      </c>
      <c r="B229" s="104">
        <v>88489</v>
      </c>
      <c r="C229" s="105" t="s">
        <v>501</v>
      </c>
      <c r="D229" s="104" t="s">
        <v>65</v>
      </c>
      <c r="E229" s="106">
        <v>3033.26</v>
      </c>
      <c r="F229" s="107">
        <f t="shared" si="11"/>
        <v>19.5</v>
      </c>
      <c r="G229" s="107">
        <f t="shared" si="12"/>
        <v>59148.57</v>
      </c>
      <c r="I229" s="98">
        <f t="shared" si="13"/>
        <v>19.5</v>
      </c>
      <c r="L229" s="6">
        <v>19.5</v>
      </c>
    </row>
    <row r="230" spans="1:12" s="1" customFormat="1" x14ac:dyDescent="0.25">
      <c r="A230" s="104" t="s">
        <v>172</v>
      </c>
      <c r="B230" s="104" t="s">
        <v>286</v>
      </c>
      <c r="C230" s="105" t="s">
        <v>502</v>
      </c>
      <c r="D230" s="104" t="s">
        <v>65</v>
      </c>
      <c r="E230" s="106">
        <v>500.86</v>
      </c>
      <c r="F230" s="107">
        <f t="shared" si="11"/>
        <v>18.97</v>
      </c>
      <c r="G230" s="107">
        <f t="shared" si="12"/>
        <v>9501.31</v>
      </c>
      <c r="I230" s="98">
        <f t="shared" si="13"/>
        <v>18.97</v>
      </c>
      <c r="L230" s="6">
        <v>18.97</v>
      </c>
    </row>
    <row r="231" spans="1:12" s="1" customFormat="1" x14ac:dyDescent="0.25">
      <c r="A231" s="104" t="s">
        <v>173</v>
      </c>
      <c r="B231" s="104">
        <v>88486</v>
      </c>
      <c r="C231" s="105" t="s">
        <v>503</v>
      </c>
      <c r="D231" s="104" t="s">
        <v>65</v>
      </c>
      <c r="E231" s="106">
        <v>500.86</v>
      </c>
      <c r="F231" s="107">
        <f t="shared" si="11"/>
        <v>17.23</v>
      </c>
      <c r="G231" s="107">
        <f t="shared" si="12"/>
        <v>8629.82</v>
      </c>
      <c r="I231" s="98">
        <f t="shared" si="13"/>
        <v>17.23</v>
      </c>
      <c r="L231" s="6">
        <v>17.23</v>
      </c>
    </row>
    <row r="232" spans="1:12" s="1" customFormat="1" x14ac:dyDescent="0.25">
      <c r="A232" s="104" t="s">
        <v>174</v>
      </c>
      <c r="B232" s="104" t="s">
        <v>287</v>
      </c>
      <c r="C232" s="105" t="s">
        <v>504</v>
      </c>
      <c r="D232" s="104" t="s">
        <v>65</v>
      </c>
      <c r="E232" s="106">
        <v>188.92</v>
      </c>
      <c r="F232" s="107">
        <f t="shared" si="11"/>
        <v>20.02</v>
      </c>
      <c r="G232" s="107">
        <f t="shared" si="12"/>
        <v>3782.18</v>
      </c>
      <c r="I232" s="98">
        <f t="shared" si="13"/>
        <v>20.02</v>
      </c>
      <c r="L232" s="6">
        <v>20.02</v>
      </c>
    </row>
    <row r="233" spans="1:12" s="1" customFormat="1" x14ac:dyDescent="0.25">
      <c r="A233" s="104" t="s">
        <v>175</v>
      </c>
      <c r="B233" s="104" t="s">
        <v>288</v>
      </c>
      <c r="C233" s="105" t="s">
        <v>505</v>
      </c>
      <c r="D233" s="104" t="s">
        <v>65</v>
      </c>
      <c r="E233" s="106">
        <v>23.86</v>
      </c>
      <c r="F233" s="107">
        <f t="shared" si="11"/>
        <v>20.02</v>
      </c>
      <c r="G233" s="107">
        <f t="shared" si="12"/>
        <v>477.68</v>
      </c>
      <c r="I233" s="98">
        <f t="shared" si="13"/>
        <v>20.02</v>
      </c>
      <c r="L233" s="6">
        <v>20.02</v>
      </c>
    </row>
    <row r="234" spans="1:12" s="1" customFormat="1" x14ac:dyDescent="0.25">
      <c r="A234" s="104" t="s">
        <v>176</v>
      </c>
      <c r="B234" s="104">
        <v>100742</v>
      </c>
      <c r="C234" s="105" t="s">
        <v>506</v>
      </c>
      <c r="D234" s="104" t="s">
        <v>65</v>
      </c>
      <c r="E234" s="106">
        <v>515.99</v>
      </c>
      <c r="F234" s="107">
        <f t="shared" si="11"/>
        <v>30.41</v>
      </c>
      <c r="G234" s="107">
        <f t="shared" si="12"/>
        <v>15691.26</v>
      </c>
      <c r="I234" s="98">
        <f t="shared" si="13"/>
        <v>30.41</v>
      </c>
      <c r="L234" s="6">
        <v>30.41</v>
      </c>
    </row>
    <row r="235" spans="1:12" s="1" customFormat="1" x14ac:dyDescent="0.25">
      <c r="A235" s="104" t="s">
        <v>177</v>
      </c>
      <c r="B235" s="104">
        <v>79460</v>
      </c>
      <c r="C235" s="105" t="s">
        <v>507</v>
      </c>
      <c r="D235" s="104" t="s">
        <v>65</v>
      </c>
      <c r="E235" s="106">
        <v>189.04</v>
      </c>
      <c r="F235" s="107">
        <f t="shared" si="11"/>
        <v>74.69</v>
      </c>
      <c r="G235" s="107">
        <f t="shared" si="12"/>
        <v>14119.4</v>
      </c>
      <c r="I235" s="98">
        <f t="shared" si="13"/>
        <v>74.69</v>
      </c>
      <c r="L235" s="6">
        <v>74.69</v>
      </c>
    </row>
    <row r="236" spans="1:12" s="1" customFormat="1" x14ac:dyDescent="0.25">
      <c r="A236" s="104" t="s">
        <v>178</v>
      </c>
      <c r="B236" s="104">
        <v>100742</v>
      </c>
      <c r="C236" s="105" t="s">
        <v>508</v>
      </c>
      <c r="D236" s="104" t="s">
        <v>65</v>
      </c>
      <c r="E236" s="106">
        <v>247.08</v>
      </c>
      <c r="F236" s="107">
        <f t="shared" si="11"/>
        <v>30.41</v>
      </c>
      <c r="G236" s="107">
        <f t="shared" si="12"/>
        <v>7513.7</v>
      </c>
      <c r="I236" s="98">
        <f t="shared" si="13"/>
        <v>30.41</v>
      </c>
      <c r="L236" s="6">
        <v>30.41</v>
      </c>
    </row>
    <row r="237" spans="1:12" s="1" customFormat="1" x14ac:dyDescent="0.25">
      <c r="A237" s="104" t="s">
        <v>179</v>
      </c>
      <c r="B237" s="104"/>
      <c r="C237" s="105" t="s">
        <v>474</v>
      </c>
      <c r="D237" s="104"/>
      <c r="E237" s="106"/>
      <c r="F237" s="107">
        <f t="shared" si="11"/>
        <v>0</v>
      </c>
      <c r="G237" s="107">
        <f t="shared" si="12"/>
        <v>0</v>
      </c>
      <c r="I237" s="98">
        <f t="shared" si="13"/>
        <v>0</v>
      </c>
      <c r="L237" s="6"/>
    </row>
    <row r="238" spans="1:12" s="1" customFormat="1" ht="22.5" x14ac:dyDescent="0.25">
      <c r="A238" s="104" t="s">
        <v>180</v>
      </c>
      <c r="B238" s="104">
        <v>96135</v>
      </c>
      <c r="C238" s="105" t="s">
        <v>500</v>
      </c>
      <c r="D238" s="104" t="s">
        <v>65</v>
      </c>
      <c r="E238" s="106">
        <v>91.79</v>
      </c>
      <c r="F238" s="107">
        <f t="shared" si="11"/>
        <v>28.25</v>
      </c>
      <c r="G238" s="107">
        <f t="shared" si="12"/>
        <v>2593.0700000000002</v>
      </c>
      <c r="I238" s="98">
        <f t="shared" si="13"/>
        <v>28.25</v>
      </c>
      <c r="L238" s="6">
        <v>28.25</v>
      </c>
    </row>
    <row r="239" spans="1:12" s="1" customFormat="1" ht="22.5" x14ac:dyDescent="0.25">
      <c r="A239" s="104" t="s">
        <v>181</v>
      </c>
      <c r="B239" s="104">
        <v>88489</v>
      </c>
      <c r="C239" s="105" t="s">
        <v>501</v>
      </c>
      <c r="D239" s="104" t="s">
        <v>65</v>
      </c>
      <c r="E239" s="106">
        <v>91.79</v>
      </c>
      <c r="F239" s="107">
        <f t="shared" si="11"/>
        <v>19.5</v>
      </c>
      <c r="G239" s="107">
        <f t="shared" si="12"/>
        <v>1789.91</v>
      </c>
      <c r="I239" s="98">
        <f t="shared" si="13"/>
        <v>19.5</v>
      </c>
      <c r="L239" s="6">
        <v>19.5</v>
      </c>
    </row>
    <row r="240" spans="1:12" s="1" customFormat="1" x14ac:dyDescent="0.25">
      <c r="A240" s="102">
        <v>13</v>
      </c>
      <c r="B240" s="102"/>
      <c r="C240" s="103" t="s">
        <v>509</v>
      </c>
      <c r="D240" s="104"/>
      <c r="E240" s="106"/>
      <c r="F240" s="107">
        <f t="shared" si="11"/>
        <v>0</v>
      </c>
      <c r="G240" s="107">
        <f t="shared" si="12"/>
        <v>0</v>
      </c>
      <c r="H240" s="99">
        <f>SUM(G240:G310)</f>
        <v>64672.979999999996</v>
      </c>
      <c r="I240" s="98">
        <f t="shared" si="13"/>
        <v>0</v>
      </c>
      <c r="L240" s="6"/>
    </row>
    <row r="241" spans="1:12" s="1" customFormat="1" x14ac:dyDescent="0.25">
      <c r="A241" s="104" t="s">
        <v>182</v>
      </c>
      <c r="B241" s="104"/>
      <c r="C241" s="105" t="s">
        <v>510</v>
      </c>
      <c r="D241" s="104"/>
      <c r="E241" s="106"/>
      <c r="F241" s="107">
        <f t="shared" si="11"/>
        <v>0</v>
      </c>
      <c r="G241" s="107">
        <f t="shared" si="12"/>
        <v>0</v>
      </c>
      <c r="I241" s="98">
        <f t="shared" si="13"/>
        <v>0</v>
      </c>
      <c r="L241" s="6"/>
    </row>
    <row r="242" spans="1:12" s="1" customFormat="1" x14ac:dyDescent="0.25">
      <c r="A242" s="104" t="s">
        <v>183</v>
      </c>
      <c r="B242" s="104">
        <v>89401</v>
      </c>
      <c r="C242" s="105" t="s">
        <v>511</v>
      </c>
      <c r="D242" s="104" t="s">
        <v>830</v>
      </c>
      <c r="E242" s="106">
        <v>49</v>
      </c>
      <c r="F242" s="107">
        <f t="shared" si="11"/>
        <v>10.75</v>
      </c>
      <c r="G242" s="107">
        <f t="shared" si="12"/>
        <v>526.75</v>
      </c>
      <c r="I242" s="98">
        <f t="shared" si="13"/>
        <v>10.75</v>
      </c>
      <c r="L242" s="6">
        <v>10.75</v>
      </c>
    </row>
    <row r="243" spans="1:12" s="1" customFormat="1" x14ac:dyDescent="0.25">
      <c r="A243" s="104" t="s">
        <v>184</v>
      </c>
      <c r="B243" s="104">
        <v>89446</v>
      </c>
      <c r="C243" s="105" t="s">
        <v>512</v>
      </c>
      <c r="D243" s="104" t="s">
        <v>830</v>
      </c>
      <c r="E243" s="106">
        <v>285</v>
      </c>
      <c r="F243" s="107">
        <f t="shared" si="11"/>
        <v>7.04</v>
      </c>
      <c r="G243" s="107">
        <f t="shared" si="12"/>
        <v>2006.4</v>
      </c>
      <c r="I243" s="98">
        <f t="shared" si="13"/>
        <v>7.04</v>
      </c>
      <c r="L243" s="6">
        <v>7.04</v>
      </c>
    </row>
    <row r="244" spans="1:12" s="1" customFormat="1" x14ac:dyDescent="0.25">
      <c r="A244" s="104" t="s">
        <v>185</v>
      </c>
      <c r="B244" s="104">
        <v>89447</v>
      </c>
      <c r="C244" s="105" t="s">
        <v>513</v>
      </c>
      <c r="D244" s="104" t="s">
        <v>830</v>
      </c>
      <c r="E244" s="106">
        <v>17</v>
      </c>
      <c r="F244" s="107">
        <f t="shared" si="11"/>
        <v>14.84</v>
      </c>
      <c r="G244" s="107">
        <f t="shared" si="12"/>
        <v>252.28</v>
      </c>
      <c r="I244" s="98">
        <f t="shared" si="13"/>
        <v>14.84</v>
      </c>
      <c r="L244" s="6">
        <v>14.84</v>
      </c>
    </row>
    <row r="245" spans="1:12" s="1" customFormat="1" x14ac:dyDescent="0.25">
      <c r="A245" s="104" t="s">
        <v>186</v>
      </c>
      <c r="B245" s="104">
        <v>89449</v>
      </c>
      <c r="C245" s="105" t="s">
        <v>514</v>
      </c>
      <c r="D245" s="104" t="s">
        <v>830</v>
      </c>
      <c r="E245" s="106">
        <v>115</v>
      </c>
      <c r="F245" s="107">
        <f t="shared" si="11"/>
        <v>24.52</v>
      </c>
      <c r="G245" s="107">
        <f t="shared" si="12"/>
        <v>2819.8</v>
      </c>
      <c r="I245" s="98">
        <f t="shared" si="13"/>
        <v>24.52</v>
      </c>
      <c r="L245" s="6">
        <v>24.52</v>
      </c>
    </row>
    <row r="246" spans="1:12" s="1" customFormat="1" x14ac:dyDescent="0.25">
      <c r="A246" s="104" t="s">
        <v>187</v>
      </c>
      <c r="B246" s="104">
        <v>89450</v>
      </c>
      <c r="C246" s="105" t="s">
        <v>515</v>
      </c>
      <c r="D246" s="104" t="s">
        <v>830</v>
      </c>
      <c r="E246" s="106">
        <v>26</v>
      </c>
      <c r="F246" s="107">
        <f t="shared" si="11"/>
        <v>40.450000000000003</v>
      </c>
      <c r="G246" s="107">
        <f t="shared" si="12"/>
        <v>1051.7</v>
      </c>
      <c r="I246" s="98">
        <f t="shared" si="13"/>
        <v>40.450000000000003</v>
      </c>
      <c r="L246" s="6">
        <v>40.450000000000003</v>
      </c>
    </row>
    <row r="247" spans="1:12" s="1" customFormat="1" x14ac:dyDescent="0.25">
      <c r="A247" s="104" t="s">
        <v>956</v>
      </c>
      <c r="B247" s="104">
        <v>89451</v>
      </c>
      <c r="C247" s="105" t="s">
        <v>516</v>
      </c>
      <c r="D247" s="104" t="s">
        <v>830</v>
      </c>
      <c r="E247" s="106">
        <v>64</v>
      </c>
      <c r="F247" s="107">
        <f t="shared" si="11"/>
        <v>66.83</v>
      </c>
      <c r="G247" s="107">
        <f t="shared" si="12"/>
        <v>4277.12</v>
      </c>
      <c r="I247" s="98">
        <f t="shared" si="13"/>
        <v>66.83</v>
      </c>
      <c r="L247" s="6">
        <v>66.83</v>
      </c>
    </row>
    <row r="248" spans="1:12" s="1" customFormat="1" x14ac:dyDescent="0.25">
      <c r="A248" s="104" t="s">
        <v>957</v>
      </c>
      <c r="B248" s="104">
        <v>89452</v>
      </c>
      <c r="C248" s="105" t="s">
        <v>517</v>
      </c>
      <c r="D248" s="104" t="s">
        <v>830</v>
      </c>
      <c r="E248" s="106">
        <v>125</v>
      </c>
      <c r="F248" s="107">
        <f t="shared" si="11"/>
        <v>83.19</v>
      </c>
      <c r="G248" s="107">
        <f t="shared" si="12"/>
        <v>10398.75</v>
      </c>
      <c r="I248" s="98">
        <f t="shared" si="13"/>
        <v>83.19</v>
      </c>
      <c r="L248" s="6">
        <v>83.19</v>
      </c>
    </row>
    <row r="249" spans="1:12" s="1" customFormat="1" x14ac:dyDescent="0.25">
      <c r="A249" s="104" t="s">
        <v>958</v>
      </c>
      <c r="B249" s="104">
        <v>89714</v>
      </c>
      <c r="C249" s="105" t="s">
        <v>518</v>
      </c>
      <c r="D249" s="104" t="s">
        <v>830</v>
      </c>
      <c r="E249" s="106">
        <v>59</v>
      </c>
      <c r="F249" s="107">
        <f t="shared" si="11"/>
        <v>79.03</v>
      </c>
      <c r="G249" s="107">
        <f t="shared" si="12"/>
        <v>4662.7700000000004</v>
      </c>
      <c r="I249" s="98">
        <f t="shared" si="13"/>
        <v>79.03</v>
      </c>
      <c r="L249" s="6">
        <v>79.03</v>
      </c>
    </row>
    <row r="250" spans="1:12" s="1" customFormat="1" x14ac:dyDescent="0.25">
      <c r="A250" s="104" t="s">
        <v>959</v>
      </c>
      <c r="B250" s="104">
        <v>94715</v>
      </c>
      <c r="C250" s="105" t="s">
        <v>519</v>
      </c>
      <c r="D250" s="104" t="s">
        <v>827</v>
      </c>
      <c r="E250" s="106">
        <v>4</v>
      </c>
      <c r="F250" s="107">
        <f t="shared" si="11"/>
        <v>561.13</v>
      </c>
      <c r="G250" s="107">
        <f t="shared" si="12"/>
        <v>2244.52</v>
      </c>
      <c r="I250" s="98">
        <f t="shared" si="13"/>
        <v>561.13</v>
      </c>
      <c r="L250" s="6">
        <v>561.13</v>
      </c>
    </row>
    <row r="251" spans="1:12" s="1" customFormat="1" x14ac:dyDescent="0.25">
      <c r="A251" s="104" t="s">
        <v>960</v>
      </c>
      <c r="B251" s="104">
        <v>94714</v>
      </c>
      <c r="C251" s="105" t="s">
        <v>520</v>
      </c>
      <c r="D251" s="104" t="s">
        <v>827</v>
      </c>
      <c r="E251" s="106">
        <v>4</v>
      </c>
      <c r="F251" s="107">
        <f t="shared" si="11"/>
        <v>406.59</v>
      </c>
      <c r="G251" s="107">
        <f t="shared" si="12"/>
        <v>1626.36</v>
      </c>
      <c r="I251" s="98">
        <f t="shared" si="13"/>
        <v>406.59</v>
      </c>
      <c r="L251" s="6">
        <v>406.59</v>
      </c>
    </row>
    <row r="252" spans="1:12" s="1" customFormat="1" ht="22.5" x14ac:dyDescent="0.25">
      <c r="A252" s="104" t="s">
        <v>961</v>
      </c>
      <c r="B252" s="104">
        <v>94709</v>
      </c>
      <c r="C252" s="105" t="s">
        <v>521</v>
      </c>
      <c r="D252" s="104" t="s">
        <v>827</v>
      </c>
      <c r="E252" s="106">
        <v>3</v>
      </c>
      <c r="F252" s="107">
        <f t="shared" si="11"/>
        <v>46.45</v>
      </c>
      <c r="G252" s="107">
        <f t="shared" si="12"/>
        <v>139.35</v>
      </c>
      <c r="I252" s="98">
        <f t="shared" si="13"/>
        <v>46.45</v>
      </c>
      <c r="L252" s="6">
        <v>46.45</v>
      </c>
    </row>
    <row r="253" spans="1:12" s="1" customFormat="1" x14ac:dyDescent="0.25">
      <c r="A253" s="104" t="s">
        <v>962</v>
      </c>
      <c r="B253" s="104">
        <v>89616</v>
      </c>
      <c r="C253" s="105" t="s">
        <v>522</v>
      </c>
      <c r="D253" s="104" t="s">
        <v>827</v>
      </c>
      <c r="E253" s="106">
        <v>4</v>
      </c>
      <c r="F253" s="107">
        <f t="shared" si="11"/>
        <v>62.54</v>
      </c>
      <c r="G253" s="107">
        <f t="shared" si="12"/>
        <v>250.16</v>
      </c>
      <c r="I253" s="98">
        <f t="shared" si="13"/>
        <v>62.54</v>
      </c>
      <c r="L253" s="6">
        <v>62.54</v>
      </c>
    </row>
    <row r="254" spans="1:12" s="1" customFormat="1" x14ac:dyDescent="0.25">
      <c r="A254" s="104" t="s">
        <v>963</v>
      </c>
      <c r="B254" s="104">
        <v>89422</v>
      </c>
      <c r="C254" s="105" t="s">
        <v>523</v>
      </c>
      <c r="D254" s="104" t="s">
        <v>827</v>
      </c>
      <c r="E254" s="106">
        <v>4</v>
      </c>
      <c r="F254" s="107">
        <f t="shared" si="11"/>
        <v>5.58</v>
      </c>
      <c r="G254" s="107">
        <f t="shared" si="12"/>
        <v>22.32</v>
      </c>
      <c r="I254" s="98">
        <f t="shared" si="13"/>
        <v>5.58</v>
      </c>
      <c r="L254" s="6">
        <v>5.58</v>
      </c>
    </row>
    <row r="255" spans="1:12" s="1" customFormat="1" x14ac:dyDescent="0.25">
      <c r="A255" s="104" t="s">
        <v>964</v>
      </c>
      <c r="B255" s="104">
        <v>89538</v>
      </c>
      <c r="C255" s="105" t="s">
        <v>524</v>
      </c>
      <c r="D255" s="104" t="s">
        <v>827</v>
      </c>
      <c r="E255" s="106">
        <v>92</v>
      </c>
      <c r="F255" s="107">
        <f t="shared" si="11"/>
        <v>5.38</v>
      </c>
      <c r="G255" s="107">
        <f t="shared" si="12"/>
        <v>494.96</v>
      </c>
      <c r="I255" s="98">
        <f t="shared" si="13"/>
        <v>5.38</v>
      </c>
      <c r="L255" s="6">
        <v>5.38</v>
      </c>
    </row>
    <row r="256" spans="1:12" s="1" customFormat="1" x14ac:dyDescent="0.25">
      <c r="A256" s="104" t="s">
        <v>965</v>
      </c>
      <c r="B256" s="104">
        <v>89553</v>
      </c>
      <c r="C256" s="105" t="s">
        <v>525</v>
      </c>
      <c r="D256" s="104" t="s">
        <v>827</v>
      </c>
      <c r="E256" s="106">
        <v>2</v>
      </c>
      <c r="F256" s="107">
        <f t="shared" si="11"/>
        <v>7.94</v>
      </c>
      <c r="G256" s="107">
        <f t="shared" si="12"/>
        <v>15.88</v>
      </c>
      <c r="I256" s="98">
        <f t="shared" si="13"/>
        <v>7.94</v>
      </c>
      <c r="L256" s="6">
        <v>7.94</v>
      </c>
    </row>
    <row r="257" spans="1:12" s="1" customFormat="1" x14ac:dyDescent="0.25">
      <c r="A257" s="104" t="s">
        <v>966</v>
      </c>
      <c r="B257" s="104">
        <v>89596</v>
      </c>
      <c r="C257" s="105" t="s">
        <v>526</v>
      </c>
      <c r="D257" s="104" t="s">
        <v>827</v>
      </c>
      <c r="E257" s="106">
        <v>72</v>
      </c>
      <c r="F257" s="107">
        <f t="shared" si="11"/>
        <v>15.44</v>
      </c>
      <c r="G257" s="107">
        <f t="shared" si="12"/>
        <v>1111.68</v>
      </c>
      <c r="I257" s="98">
        <f t="shared" si="13"/>
        <v>15.44</v>
      </c>
      <c r="L257" s="6">
        <v>15.44</v>
      </c>
    </row>
    <row r="258" spans="1:12" s="1" customFormat="1" x14ac:dyDescent="0.25">
      <c r="A258" s="104" t="s">
        <v>967</v>
      </c>
      <c r="B258" s="104">
        <v>89610</v>
      </c>
      <c r="C258" s="105" t="s">
        <v>527</v>
      </c>
      <c r="D258" s="104" t="s">
        <v>827</v>
      </c>
      <c r="E258" s="106">
        <v>4</v>
      </c>
      <c r="F258" s="107">
        <f t="shared" si="11"/>
        <v>29.37</v>
      </c>
      <c r="G258" s="107">
        <f t="shared" si="12"/>
        <v>117.48</v>
      </c>
      <c r="I258" s="98">
        <f t="shared" si="13"/>
        <v>29.37</v>
      </c>
      <c r="L258" s="6">
        <v>29.37</v>
      </c>
    </row>
    <row r="259" spans="1:12" s="1" customFormat="1" x14ac:dyDescent="0.25">
      <c r="A259" s="104" t="s">
        <v>968</v>
      </c>
      <c r="B259" s="104">
        <v>89616</v>
      </c>
      <c r="C259" s="105" t="s">
        <v>528</v>
      </c>
      <c r="D259" s="104" t="s">
        <v>827</v>
      </c>
      <c r="E259" s="106">
        <v>4</v>
      </c>
      <c r="F259" s="107">
        <f t="shared" si="11"/>
        <v>62.54</v>
      </c>
      <c r="G259" s="107">
        <f t="shared" si="12"/>
        <v>250.16</v>
      </c>
      <c r="I259" s="98">
        <f t="shared" si="13"/>
        <v>62.54</v>
      </c>
      <c r="L259" s="6">
        <v>62.54</v>
      </c>
    </row>
    <row r="260" spans="1:12" s="1" customFormat="1" x14ac:dyDescent="0.25">
      <c r="A260" s="104" t="s">
        <v>969</v>
      </c>
      <c r="B260" s="104">
        <v>89380</v>
      </c>
      <c r="C260" s="105" t="s">
        <v>529</v>
      </c>
      <c r="D260" s="104" t="s">
        <v>827</v>
      </c>
      <c r="E260" s="106">
        <v>4</v>
      </c>
      <c r="F260" s="107">
        <f t="shared" si="11"/>
        <v>13.49</v>
      </c>
      <c r="G260" s="107">
        <f t="shared" si="12"/>
        <v>53.96</v>
      </c>
      <c r="I260" s="98">
        <f t="shared" si="13"/>
        <v>13.49</v>
      </c>
      <c r="L260" s="6">
        <v>13.49</v>
      </c>
    </row>
    <row r="261" spans="1:12" s="1" customFormat="1" x14ac:dyDescent="0.25">
      <c r="A261" s="104" t="s">
        <v>970</v>
      </c>
      <c r="B261" s="104">
        <v>89605</v>
      </c>
      <c r="C261" s="105" t="s">
        <v>530</v>
      </c>
      <c r="D261" s="104" t="s">
        <v>827</v>
      </c>
      <c r="E261" s="106">
        <v>23</v>
      </c>
      <c r="F261" s="107">
        <f t="shared" si="11"/>
        <v>28.64</v>
      </c>
      <c r="G261" s="107">
        <f t="shared" si="12"/>
        <v>658.72</v>
      </c>
      <c r="I261" s="98">
        <f t="shared" si="13"/>
        <v>28.64</v>
      </c>
      <c r="L261" s="6">
        <v>28.64</v>
      </c>
    </row>
    <row r="262" spans="1:12" s="1" customFormat="1" x14ac:dyDescent="0.25">
      <c r="A262" s="104" t="s">
        <v>971</v>
      </c>
      <c r="B262" s="104">
        <v>89605</v>
      </c>
      <c r="C262" s="105" t="s">
        <v>530</v>
      </c>
      <c r="D262" s="104" t="s">
        <v>827</v>
      </c>
      <c r="E262" s="106">
        <v>12</v>
      </c>
      <c r="F262" s="107">
        <f t="shared" si="11"/>
        <v>28.64</v>
      </c>
      <c r="G262" s="107">
        <f t="shared" si="12"/>
        <v>343.68</v>
      </c>
      <c r="I262" s="98">
        <f t="shared" si="13"/>
        <v>28.64</v>
      </c>
      <c r="L262" s="6">
        <v>28.64</v>
      </c>
    </row>
    <row r="263" spans="1:12" s="1" customFormat="1" x14ac:dyDescent="0.25">
      <c r="A263" s="104" t="s">
        <v>972</v>
      </c>
      <c r="B263" s="104" t="s">
        <v>289</v>
      </c>
      <c r="C263" s="105" t="s">
        <v>531</v>
      </c>
      <c r="D263" s="104" t="s">
        <v>827</v>
      </c>
      <c r="E263" s="106">
        <v>4</v>
      </c>
      <c r="F263" s="107">
        <f t="shared" si="11"/>
        <v>52.01</v>
      </c>
      <c r="G263" s="107">
        <f t="shared" si="12"/>
        <v>208.04</v>
      </c>
      <c r="I263" s="98">
        <f t="shared" si="13"/>
        <v>52.01</v>
      </c>
      <c r="L263" s="6">
        <v>52.01</v>
      </c>
    </row>
    <row r="264" spans="1:12" s="1" customFormat="1" x14ac:dyDescent="0.25">
      <c r="A264" s="104" t="s">
        <v>973</v>
      </c>
      <c r="B264" s="104" t="s">
        <v>290</v>
      </c>
      <c r="C264" s="105" t="s">
        <v>532</v>
      </c>
      <c r="D264" s="104" t="s">
        <v>827</v>
      </c>
      <c r="E264" s="106">
        <v>2</v>
      </c>
      <c r="F264" s="107">
        <f t="shared" si="11"/>
        <v>118.27</v>
      </c>
      <c r="G264" s="107">
        <f t="shared" si="12"/>
        <v>236.54</v>
      </c>
      <c r="I264" s="98">
        <f t="shared" si="13"/>
        <v>118.27</v>
      </c>
      <c r="L264" s="6">
        <v>118.27</v>
      </c>
    </row>
    <row r="265" spans="1:12" s="1" customFormat="1" x14ac:dyDescent="0.25">
      <c r="A265" s="104" t="s">
        <v>974</v>
      </c>
      <c r="B265" s="104">
        <v>89579</v>
      </c>
      <c r="C265" s="105" t="s">
        <v>533</v>
      </c>
      <c r="D265" s="104" t="s">
        <v>827</v>
      </c>
      <c r="E265" s="106">
        <v>35</v>
      </c>
      <c r="F265" s="107">
        <f t="shared" si="11"/>
        <v>16.12</v>
      </c>
      <c r="G265" s="107">
        <f t="shared" si="12"/>
        <v>564.20000000000005</v>
      </c>
      <c r="I265" s="98">
        <f t="shared" si="13"/>
        <v>16.12</v>
      </c>
      <c r="L265" s="6">
        <v>16.12</v>
      </c>
    </row>
    <row r="266" spans="1:12" s="1" customFormat="1" x14ac:dyDescent="0.25">
      <c r="A266" s="104" t="s">
        <v>975</v>
      </c>
      <c r="B266" s="104" t="s">
        <v>291</v>
      </c>
      <c r="C266" s="105" t="s">
        <v>534</v>
      </c>
      <c r="D266" s="104" t="s">
        <v>827</v>
      </c>
      <c r="E266" s="106">
        <v>2</v>
      </c>
      <c r="F266" s="107">
        <f t="shared" si="11"/>
        <v>14.74</v>
      </c>
      <c r="G266" s="107">
        <f t="shared" si="12"/>
        <v>29.48</v>
      </c>
      <c r="I266" s="98">
        <f t="shared" si="13"/>
        <v>14.74</v>
      </c>
      <c r="L266" s="6">
        <v>14.74</v>
      </c>
    </row>
    <row r="267" spans="1:12" s="1" customFormat="1" x14ac:dyDescent="0.25">
      <c r="A267" s="104" t="s">
        <v>976</v>
      </c>
      <c r="B267" s="104">
        <v>89579</v>
      </c>
      <c r="C267" s="105" t="s">
        <v>533</v>
      </c>
      <c r="D267" s="104" t="s">
        <v>827</v>
      </c>
      <c r="E267" s="106">
        <v>4</v>
      </c>
      <c r="F267" s="107">
        <f t="shared" si="11"/>
        <v>16.12</v>
      </c>
      <c r="G267" s="107">
        <f t="shared" si="12"/>
        <v>64.48</v>
      </c>
      <c r="I267" s="98">
        <f t="shared" si="13"/>
        <v>16.12</v>
      </c>
      <c r="L267" s="6">
        <v>16.12</v>
      </c>
    </row>
    <row r="268" spans="1:12" s="1" customFormat="1" ht="22.5" x14ac:dyDescent="0.25">
      <c r="A268" s="104" t="s">
        <v>977</v>
      </c>
      <c r="B268" s="104">
        <v>89665</v>
      </c>
      <c r="C268" s="105" t="s">
        <v>535</v>
      </c>
      <c r="D268" s="104" t="s">
        <v>827</v>
      </c>
      <c r="E268" s="106">
        <v>2</v>
      </c>
      <c r="F268" s="107">
        <f t="shared" si="11"/>
        <v>18.82</v>
      </c>
      <c r="G268" s="107">
        <f t="shared" si="12"/>
        <v>37.64</v>
      </c>
      <c r="I268" s="98">
        <f t="shared" si="13"/>
        <v>18.82</v>
      </c>
      <c r="L268" s="6">
        <v>18.82</v>
      </c>
    </row>
    <row r="269" spans="1:12" s="1" customFormat="1" x14ac:dyDescent="0.25">
      <c r="A269" s="104" t="s">
        <v>978</v>
      </c>
      <c r="B269" s="104" t="s">
        <v>292</v>
      </c>
      <c r="C269" s="105" t="s">
        <v>536</v>
      </c>
      <c r="D269" s="104" t="s">
        <v>827</v>
      </c>
      <c r="E269" s="106">
        <v>6</v>
      </c>
      <c r="F269" s="107">
        <f t="shared" ref="F269:F332" si="14">ROUND(I269,2)</f>
        <v>39.17</v>
      </c>
      <c r="G269" s="107">
        <f t="shared" ref="G269:G332" si="15">ROUND(F269*E269,2)</f>
        <v>235.02</v>
      </c>
      <c r="I269" s="98">
        <f t="shared" ref="I269:I332" si="16">ROUND(L269-(L269*$K$10),2)</f>
        <v>39.17</v>
      </c>
      <c r="L269" s="6">
        <v>39.17</v>
      </c>
    </row>
    <row r="270" spans="1:12" s="1" customFormat="1" x14ac:dyDescent="0.25">
      <c r="A270" s="104" t="s">
        <v>979</v>
      </c>
      <c r="B270" s="104">
        <v>89485</v>
      </c>
      <c r="C270" s="105" t="s">
        <v>537</v>
      </c>
      <c r="D270" s="104" t="s">
        <v>827</v>
      </c>
      <c r="E270" s="106">
        <v>6</v>
      </c>
      <c r="F270" s="107">
        <f t="shared" si="14"/>
        <v>7.56</v>
      </c>
      <c r="G270" s="107">
        <f t="shared" si="15"/>
        <v>45.36</v>
      </c>
      <c r="I270" s="98">
        <f t="shared" si="16"/>
        <v>7.56</v>
      </c>
      <c r="L270" s="6">
        <v>7.56</v>
      </c>
    </row>
    <row r="271" spans="1:12" s="1" customFormat="1" x14ac:dyDescent="0.25">
      <c r="A271" s="104" t="s">
        <v>980</v>
      </c>
      <c r="B271" s="104">
        <v>89493</v>
      </c>
      <c r="C271" s="105" t="s">
        <v>538</v>
      </c>
      <c r="D271" s="104" t="s">
        <v>827</v>
      </c>
      <c r="E271" s="106">
        <v>2</v>
      </c>
      <c r="F271" s="107">
        <f t="shared" si="14"/>
        <v>13.27</v>
      </c>
      <c r="G271" s="107">
        <f t="shared" si="15"/>
        <v>26.54</v>
      </c>
      <c r="I271" s="98">
        <f t="shared" si="16"/>
        <v>13.27</v>
      </c>
      <c r="L271" s="6">
        <v>13.27</v>
      </c>
    </row>
    <row r="272" spans="1:12" s="1" customFormat="1" x14ac:dyDescent="0.25">
      <c r="A272" s="104" t="s">
        <v>981</v>
      </c>
      <c r="B272" s="104">
        <v>89502</v>
      </c>
      <c r="C272" s="105" t="s">
        <v>539</v>
      </c>
      <c r="D272" s="104" t="s">
        <v>827</v>
      </c>
      <c r="E272" s="106">
        <v>6</v>
      </c>
      <c r="F272" s="107">
        <f t="shared" si="14"/>
        <v>22.21</v>
      </c>
      <c r="G272" s="107">
        <f t="shared" si="15"/>
        <v>133.26</v>
      </c>
      <c r="I272" s="98">
        <f t="shared" si="16"/>
        <v>22.21</v>
      </c>
      <c r="L272" s="6">
        <v>22.21</v>
      </c>
    </row>
    <row r="273" spans="1:12" s="1" customFormat="1" x14ac:dyDescent="0.25">
      <c r="A273" s="104" t="s">
        <v>982</v>
      </c>
      <c r="B273" s="104">
        <v>89515</v>
      </c>
      <c r="C273" s="105" t="s">
        <v>540</v>
      </c>
      <c r="D273" s="104" t="s">
        <v>827</v>
      </c>
      <c r="E273" s="106">
        <v>5</v>
      </c>
      <c r="F273" s="107">
        <f t="shared" si="14"/>
        <v>120.5</v>
      </c>
      <c r="G273" s="107">
        <f t="shared" si="15"/>
        <v>602.5</v>
      </c>
      <c r="I273" s="98">
        <f t="shared" si="16"/>
        <v>120.5</v>
      </c>
      <c r="L273" s="6">
        <v>120.5</v>
      </c>
    </row>
    <row r="274" spans="1:12" s="1" customFormat="1" x14ac:dyDescent="0.25">
      <c r="A274" s="104" t="s">
        <v>983</v>
      </c>
      <c r="B274" s="104">
        <v>89523</v>
      </c>
      <c r="C274" s="105" t="s">
        <v>541</v>
      </c>
      <c r="D274" s="104" t="s">
        <v>827</v>
      </c>
      <c r="E274" s="106">
        <v>1</v>
      </c>
      <c r="F274" s="107">
        <f t="shared" si="14"/>
        <v>142.1</v>
      </c>
      <c r="G274" s="107">
        <f t="shared" si="15"/>
        <v>142.1</v>
      </c>
      <c r="I274" s="98">
        <f t="shared" si="16"/>
        <v>142.1</v>
      </c>
      <c r="L274" s="6">
        <v>142.1</v>
      </c>
    </row>
    <row r="275" spans="1:12" s="1" customFormat="1" x14ac:dyDescent="0.25">
      <c r="A275" s="104" t="s">
        <v>984</v>
      </c>
      <c r="B275" s="104">
        <v>89358</v>
      </c>
      <c r="C275" s="105" t="s">
        <v>542</v>
      </c>
      <c r="D275" s="104" t="s">
        <v>827</v>
      </c>
      <c r="E275" s="106">
        <v>4</v>
      </c>
      <c r="F275" s="107">
        <f t="shared" si="14"/>
        <v>10.050000000000001</v>
      </c>
      <c r="G275" s="107">
        <f t="shared" si="15"/>
        <v>40.200000000000003</v>
      </c>
      <c r="I275" s="98">
        <f t="shared" si="16"/>
        <v>10.050000000000001</v>
      </c>
      <c r="L275" s="6">
        <v>10.050000000000001</v>
      </c>
    </row>
    <row r="276" spans="1:12" s="1" customFormat="1" x14ac:dyDescent="0.25">
      <c r="A276" s="104" t="s">
        <v>985</v>
      </c>
      <c r="B276" s="104">
        <v>89362</v>
      </c>
      <c r="C276" s="105" t="s">
        <v>543</v>
      </c>
      <c r="D276" s="104" t="s">
        <v>827</v>
      </c>
      <c r="E276" s="106">
        <v>155</v>
      </c>
      <c r="F276" s="107">
        <f t="shared" si="14"/>
        <v>12.01</v>
      </c>
      <c r="G276" s="107">
        <f t="shared" si="15"/>
        <v>1861.55</v>
      </c>
      <c r="I276" s="98">
        <f t="shared" si="16"/>
        <v>12.01</v>
      </c>
      <c r="L276" s="6">
        <v>12.01</v>
      </c>
    </row>
    <row r="277" spans="1:12" s="1" customFormat="1" x14ac:dyDescent="0.25">
      <c r="A277" s="104" t="s">
        <v>986</v>
      </c>
      <c r="B277" s="104">
        <v>89367</v>
      </c>
      <c r="C277" s="105" t="s">
        <v>544</v>
      </c>
      <c r="D277" s="104" t="s">
        <v>827</v>
      </c>
      <c r="E277" s="106">
        <v>3</v>
      </c>
      <c r="F277" s="107">
        <f t="shared" si="14"/>
        <v>16.59</v>
      </c>
      <c r="G277" s="107">
        <f t="shared" si="15"/>
        <v>49.77</v>
      </c>
      <c r="I277" s="98">
        <f t="shared" si="16"/>
        <v>16.59</v>
      </c>
      <c r="L277" s="6">
        <v>16.59</v>
      </c>
    </row>
    <row r="278" spans="1:12" s="1" customFormat="1" x14ac:dyDescent="0.25">
      <c r="A278" s="104" t="s">
        <v>987</v>
      </c>
      <c r="B278" s="104">
        <v>89501</v>
      </c>
      <c r="C278" s="105" t="s">
        <v>545</v>
      </c>
      <c r="D278" s="104" t="s">
        <v>827</v>
      </c>
      <c r="E278" s="106">
        <v>30</v>
      </c>
      <c r="F278" s="107">
        <f t="shared" si="14"/>
        <v>19.48</v>
      </c>
      <c r="G278" s="107">
        <f t="shared" si="15"/>
        <v>584.4</v>
      </c>
      <c r="I278" s="98">
        <f t="shared" si="16"/>
        <v>19.48</v>
      </c>
      <c r="L278" s="6">
        <v>19.48</v>
      </c>
    </row>
    <row r="279" spans="1:12" s="1" customFormat="1" x14ac:dyDescent="0.25">
      <c r="A279" s="104" t="s">
        <v>988</v>
      </c>
      <c r="B279" s="104">
        <v>89505</v>
      </c>
      <c r="C279" s="105" t="s">
        <v>546</v>
      </c>
      <c r="D279" s="104" t="s">
        <v>827</v>
      </c>
      <c r="E279" s="106">
        <v>15</v>
      </c>
      <c r="F279" s="107">
        <f t="shared" si="14"/>
        <v>51.07</v>
      </c>
      <c r="G279" s="107">
        <f t="shared" si="15"/>
        <v>766.05</v>
      </c>
      <c r="I279" s="98">
        <f t="shared" si="16"/>
        <v>51.07</v>
      </c>
      <c r="L279" s="6">
        <v>51.07</v>
      </c>
    </row>
    <row r="280" spans="1:12" s="1" customFormat="1" x14ac:dyDescent="0.25">
      <c r="A280" s="104" t="s">
        <v>989</v>
      </c>
      <c r="B280" s="104">
        <v>89521</v>
      </c>
      <c r="C280" s="105" t="s">
        <v>547</v>
      </c>
      <c r="D280" s="104" t="s">
        <v>827</v>
      </c>
      <c r="E280" s="106">
        <v>7</v>
      </c>
      <c r="F280" s="107">
        <f t="shared" si="14"/>
        <v>188.82</v>
      </c>
      <c r="G280" s="107">
        <f t="shared" si="15"/>
        <v>1321.74</v>
      </c>
      <c r="I280" s="98">
        <f t="shared" si="16"/>
        <v>188.82</v>
      </c>
      <c r="L280" s="6">
        <v>188.82</v>
      </c>
    </row>
    <row r="281" spans="1:12" s="1" customFormat="1" x14ac:dyDescent="0.25">
      <c r="A281" s="104" t="s">
        <v>990</v>
      </c>
      <c r="B281" s="104">
        <v>89521</v>
      </c>
      <c r="C281" s="105" t="s">
        <v>548</v>
      </c>
      <c r="D281" s="104" t="s">
        <v>827</v>
      </c>
      <c r="E281" s="106">
        <v>14</v>
      </c>
      <c r="F281" s="107">
        <f t="shared" si="14"/>
        <v>188.82</v>
      </c>
      <c r="G281" s="107">
        <f t="shared" si="15"/>
        <v>2643.48</v>
      </c>
      <c r="I281" s="98">
        <f t="shared" si="16"/>
        <v>188.82</v>
      </c>
      <c r="L281" s="6">
        <v>188.82</v>
      </c>
    </row>
    <row r="282" spans="1:12" s="1" customFormat="1" x14ac:dyDescent="0.25">
      <c r="A282" s="104" t="s">
        <v>991</v>
      </c>
      <c r="B282" s="104">
        <v>89529</v>
      </c>
      <c r="C282" s="105" t="s">
        <v>549</v>
      </c>
      <c r="D282" s="104" t="s">
        <v>827</v>
      </c>
      <c r="E282" s="106">
        <v>8</v>
      </c>
      <c r="F282" s="107">
        <f t="shared" si="14"/>
        <v>61.37</v>
      </c>
      <c r="G282" s="107">
        <f t="shared" si="15"/>
        <v>490.96</v>
      </c>
      <c r="I282" s="98">
        <f t="shared" si="16"/>
        <v>61.37</v>
      </c>
      <c r="L282" s="6">
        <v>61.37</v>
      </c>
    </row>
    <row r="283" spans="1:12" s="1" customFormat="1" x14ac:dyDescent="0.25">
      <c r="A283" s="104" t="s">
        <v>992</v>
      </c>
      <c r="B283" s="104">
        <v>89645</v>
      </c>
      <c r="C283" s="105" t="s">
        <v>550</v>
      </c>
      <c r="D283" s="104" t="s">
        <v>827</v>
      </c>
      <c r="E283" s="106">
        <v>2</v>
      </c>
      <c r="F283" s="107">
        <f t="shared" si="14"/>
        <v>39.340000000000003</v>
      </c>
      <c r="G283" s="107">
        <f t="shared" si="15"/>
        <v>78.680000000000007</v>
      </c>
      <c r="I283" s="98">
        <f t="shared" si="16"/>
        <v>39.340000000000003</v>
      </c>
      <c r="L283" s="6">
        <v>39.340000000000003</v>
      </c>
    </row>
    <row r="284" spans="1:12" s="1" customFormat="1" x14ac:dyDescent="0.25">
      <c r="A284" s="104" t="s">
        <v>993</v>
      </c>
      <c r="B284" s="104">
        <v>90373</v>
      </c>
      <c r="C284" s="105" t="s">
        <v>551</v>
      </c>
      <c r="D284" s="104" t="s">
        <v>827</v>
      </c>
      <c r="E284" s="106">
        <v>20</v>
      </c>
      <c r="F284" s="107">
        <f t="shared" si="14"/>
        <v>20.3</v>
      </c>
      <c r="G284" s="107">
        <f t="shared" si="15"/>
        <v>406</v>
      </c>
      <c r="I284" s="98">
        <f t="shared" si="16"/>
        <v>20.3</v>
      </c>
      <c r="L284" s="6">
        <v>20.3</v>
      </c>
    </row>
    <row r="285" spans="1:12" s="1" customFormat="1" x14ac:dyDescent="0.25">
      <c r="A285" s="104" t="s">
        <v>994</v>
      </c>
      <c r="B285" s="104">
        <v>89645</v>
      </c>
      <c r="C285" s="105" t="s">
        <v>552</v>
      </c>
      <c r="D285" s="104" t="s">
        <v>827</v>
      </c>
      <c r="E285" s="106">
        <v>86</v>
      </c>
      <c r="F285" s="107">
        <f t="shared" si="14"/>
        <v>39.340000000000003</v>
      </c>
      <c r="G285" s="107">
        <f t="shared" si="15"/>
        <v>3383.24</v>
      </c>
      <c r="I285" s="98">
        <f t="shared" si="16"/>
        <v>39.340000000000003</v>
      </c>
      <c r="L285" s="6">
        <v>39.340000000000003</v>
      </c>
    </row>
    <row r="286" spans="1:12" s="1" customFormat="1" x14ac:dyDescent="0.25">
      <c r="A286" s="104" t="s">
        <v>995</v>
      </c>
      <c r="B286" s="104">
        <v>89395</v>
      </c>
      <c r="C286" s="105" t="s">
        <v>553</v>
      </c>
      <c r="D286" s="104" t="s">
        <v>827</v>
      </c>
      <c r="E286" s="106">
        <v>38</v>
      </c>
      <c r="F286" s="107">
        <f t="shared" si="14"/>
        <v>16.77</v>
      </c>
      <c r="G286" s="107">
        <f t="shared" si="15"/>
        <v>637.26</v>
      </c>
      <c r="I286" s="98">
        <f t="shared" si="16"/>
        <v>16.77</v>
      </c>
      <c r="L286" s="6">
        <v>16.77</v>
      </c>
    </row>
    <row r="287" spans="1:12" s="1" customFormat="1" x14ac:dyDescent="0.25">
      <c r="A287" s="104" t="s">
        <v>996</v>
      </c>
      <c r="B287" s="104">
        <v>89443</v>
      </c>
      <c r="C287" s="105" t="s">
        <v>554</v>
      </c>
      <c r="D287" s="104" t="s">
        <v>827</v>
      </c>
      <c r="E287" s="106">
        <v>3</v>
      </c>
      <c r="F287" s="107">
        <f t="shared" si="14"/>
        <v>18.48</v>
      </c>
      <c r="G287" s="107">
        <f t="shared" si="15"/>
        <v>55.44</v>
      </c>
      <c r="I287" s="98">
        <f t="shared" si="16"/>
        <v>18.48</v>
      </c>
      <c r="L287" s="6">
        <v>18.48</v>
      </c>
    </row>
    <row r="288" spans="1:12" s="1" customFormat="1" x14ac:dyDescent="0.25">
      <c r="A288" s="104" t="s">
        <v>997</v>
      </c>
      <c r="B288" s="104">
        <v>89625</v>
      </c>
      <c r="C288" s="105" t="s">
        <v>555</v>
      </c>
      <c r="D288" s="104" t="s">
        <v>827</v>
      </c>
      <c r="E288" s="106">
        <v>19</v>
      </c>
      <c r="F288" s="107">
        <f t="shared" si="14"/>
        <v>30.62</v>
      </c>
      <c r="G288" s="107">
        <f t="shared" si="15"/>
        <v>581.78</v>
      </c>
      <c r="I288" s="98">
        <f t="shared" si="16"/>
        <v>30.62</v>
      </c>
      <c r="L288" s="6">
        <v>30.62</v>
      </c>
    </row>
    <row r="289" spans="1:12" s="1" customFormat="1" x14ac:dyDescent="0.25">
      <c r="A289" s="104" t="s">
        <v>998</v>
      </c>
      <c r="B289" s="104">
        <v>89566</v>
      </c>
      <c r="C289" s="105" t="s">
        <v>556</v>
      </c>
      <c r="D289" s="104" t="s">
        <v>827</v>
      </c>
      <c r="E289" s="106">
        <v>6</v>
      </c>
      <c r="F289" s="107">
        <f t="shared" si="14"/>
        <v>63.92</v>
      </c>
      <c r="G289" s="107">
        <f t="shared" si="15"/>
        <v>383.52</v>
      </c>
      <c r="I289" s="98">
        <f t="shared" si="16"/>
        <v>63.92</v>
      </c>
      <c r="L289" s="6">
        <v>63.92</v>
      </c>
    </row>
    <row r="290" spans="1:12" s="1" customFormat="1" x14ac:dyDescent="0.25">
      <c r="A290" s="104" t="s">
        <v>999</v>
      </c>
      <c r="B290" s="104">
        <v>89566</v>
      </c>
      <c r="C290" s="105" t="s">
        <v>557</v>
      </c>
      <c r="D290" s="104" t="s">
        <v>827</v>
      </c>
      <c r="E290" s="106">
        <v>10</v>
      </c>
      <c r="F290" s="107">
        <f t="shared" si="14"/>
        <v>63.92</v>
      </c>
      <c r="G290" s="107">
        <f t="shared" si="15"/>
        <v>639.20000000000005</v>
      </c>
      <c r="I290" s="98">
        <f t="shared" si="16"/>
        <v>63.92</v>
      </c>
      <c r="L290" s="6">
        <v>63.92</v>
      </c>
    </row>
    <row r="291" spans="1:12" s="1" customFormat="1" x14ac:dyDescent="0.25">
      <c r="A291" s="104" t="s">
        <v>1000</v>
      </c>
      <c r="B291" s="104">
        <v>89559</v>
      </c>
      <c r="C291" s="105" t="s">
        <v>558</v>
      </c>
      <c r="D291" s="104" t="s">
        <v>827</v>
      </c>
      <c r="E291" s="106">
        <v>2</v>
      </c>
      <c r="F291" s="107">
        <f t="shared" si="14"/>
        <v>90.96</v>
      </c>
      <c r="G291" s="107">
        <f t="shared" si="15"/>
        <v>181.92</v>
      </c>
      <c r="I291" s="98">
        <f t="shared" si="16"/>
        <v>90.96</v>
      </c>
      <c r="L291" s="6">
        <v>90.96</v>
      </c>
    </row>
    <row r="292" spans="1:12" s="1" customFormat="1" x14ac:dyDescent="0.25">
      <c r="A292" s="104" t="s">
        <v>1001</v>
      </c>
      <c r="B292" s="104">
        <v>89622</v>
      </c>
      <c r="C292" s="105" t="s">
        <v>559</v>
      </c>
      <c r="D292" s="104" t="s">
        <v>827</v>
      </c>
      <c r="E292" s="106">
        <v>1</v>
      </c>
      <c r="F292" s="107">
        <f t="shared" si="14"/>
        <v>18.739999999999998</v>
      </c>
      <c r="G292" s="107">
        <f t="shared" si="15"/>
        <v>18.739999999999998</v>
      </c>
      <c r="I292" s="98">
        <f t="shared" si="16"/>
        <v>18.739999999999998</v>
      </c>
      <c r="L292" s="6">
        <v>18.739999999999998</v>
      </c>
    </row>
    <row r="293" spans="1:12" s="1" customFormat="1" x14ac:dyDescent="0.25">
      <c r="A293" s="104" t="s">
        <v>1002</v>
      </c>
      <c r="B293" s="104">
        <v>89627</v>
      </c>
      <c r="C293" s="105" t="s">
        <v>560</v>
      </c>
      <c r="D293" s="104" t="s">
        <v>827</v>
      </c>
      <c r="E293" s="106">
        <v>23</v>
      </c>
      <c r="F293" s="107">
        <f t="shared" si="14"/>
        <v>28.84</v>
      </c>
      <c r="G293" s="107">
        <f t="shared" si="15"/>
        <v>663.32</v>
      </c>
      <c r="I293" s="98">
        <f t="shared" si="16"/>
        <v>28.84</v>
      </c>
      <c r="L293" s="6">
        <v>28.84</v>
      </c>
    </row>
    <row r="294" spans="1:12" s="1" customFormat="1" x14ac:dyDescent="0.25">
      <c r="A294" s="104" t="s">
        <v>1003</v>
      </c>
      <c r="B294" s="104">
        <v>89626</v>
      </c>
      <c r="C294" s="105" t="s">
        <v>561</v>
      </c>
      <c r="D294" s="104" t="s">
        <v>827</v>
      </c>
      <c r="E294" s="106">
        <v>1</v>
      </c>
      <c r="F294" s="107">
        <f t="shared" si="14"/>
        <v>42.62</v>
      </c>
      <c r="G294" s="107">
        <f t="shared" si="15"/>
        <v>42.62</v>
      </c>
      <c r="I294" s="98">
        <f t="shared" si="16"/>
        <v>42.62</v>
      </c>
      <c r="L294" s="6">
        <v>42.62</v>
      </c>
    </row>
    <row r="295" spans="1:12" s="1" customFormat="1" x14ac:dyDescent="0.25">
      <c r="A295" s="104" t="s">
        <v>1004</v>
      </c>
      <c r="B295" s="104">
        <v>89630</v>
      </c>
      <c r="C295" s="105" t="s">
        <v>562</v>
      </c>
      <c r="D295" s="104" t="s">
        <v>827</v>
      </c>
      <c r="E295" s="106">
        <v>7</v>
      </c>
      <c r="F295" s="107">
        <f t="shared" si="14"/>
        <v>103.82</v>
      </c>
      <c r="G295" s="107">
        <f t="shared" si="15"/>
        <v>726.74</v>
      </c>
      <c r="I295" s="98">
        <f t="shared" si="16"/>
        <v>103.82</v>
      </c>
      <c r="L295" s="6">
        <v>103.82</v>
      </c>
    </row>
    <row r="296" spans="1:12" s="1" customFormat="1" x14ac:dyDescent="0.25">
      <c r="A296" s="104" t="s">
        <v>1005</v>
      </c>
      <c r="B296" s="104">
        <v>89630</v>
      </c>
      <c r="C296" s="105" t="s">
        <v>563</v>
      </c>
      <c r="D296" s="104" t="s">
        <v>827</v>
      </c>
      <c r="E296" s="106">
        <v>10</v>
      </c>
      <c r="F296" s="107">
        <f t="shared" si="14"/>
        <v>103.82</v>
      </c>
      <c r="G296" s="107">
        <f t="shared" si="15"/>
        <v>1038.2</v>
      </c>
      <c r="I296" s="98">
        <f t="shared" si="16"/>
        <v>103.82</v>
      </c>
      <c r="L296" s="6">
        <v>103.82</v>
      </c>
    </row>
    <row r="297" spans="1:12" s="1" customFormat="1" x14ac:dyDescent="0.25">
      <c r="A297" s="104" t="s">
        <v>1006</v>
      </c>
      <c r="B297" s="104">
        <v>89630</v>
      </c>
      <c r="C297" s="105" t="s">
        <v>564</v>
      </c>
      <c r="D297" s="104" t="s">
        <v>827</v>
      </c>
      <c r="E297" s="106">
        <v>4</v>
      </c>
      <c r="F297" s="107">
        <f t="shared" si="14"/>
        <v>103.82</v>
      </c>
      <c r="G297" s="107">
        <f t="shared" si="15"/>
        <v>415.28</v>
      </c>
      <c r="I297" s="98">
        <f t="shared" si="16"/>
        <v>103.82</v>
      </c>
      <c r="L297" s="6">
        <v>103.82</v>
      </c>
    </row>
    <row r="298" spans="1:12" s="1" customFormat="1" x14ac:dyDescent="0.25">
      <c r="A298" s="104" t="s">
        <v>1007</v>
      </c>
      <c r="B298" s="104">
        <v>89632</v>
      </c>
      <c r="C298" s="105" t="s">
        <v>565</v>
      </c>
      <c r="D298" s="104" t="s">
        <v>827</v>
      </c>
      <c r="E298" s="106">
        <v>5</v>
      </c>
      <c r="F298" s="107">
        <f t="shared" si="14"/>
        <v>150.16</v>
      </c>
      <c r="G298" s="107">
        <f t="shared" si="15"/>
        <v>750.8</v>
      </c>
      <c r="I298" s="98">
        <f t="shared" si="16"/>
        <v>150.16</v>
      </c>
      <c r="L298" s="6">
        <v>150.16</v>
      </c>
    </row>
    <row r="299" spans="1:12" s="1" customFormat="1" x14ac:dyDescent="0.25">
      <c r="A299" s="104" t="s">
        <v>1008</v>
      </c>
      <c r="B299" s="104">
        <v>89632</v>
      </c>
      <c r="C299" s="105" t="s">
        <v>566</v>
      </c>
      <c r="D299" s="104" t="s">
        <v>827</v>
      </c>
      <c r="E299" s="106">
        <v>2</v>
      </c>
      <c r="F299" s="107">
        <f t="shared" si="14"/>
        <v>150.16</v>
      </c>
      <c r="G299" s="107">
        <f t="shared" si="15"/>
        <v>300.32</v>
      </c>
      <c r="I299" s="98">
        <f t="shared" si="16"/>
        <v>150.16</v>
      </c>
      <c r="L299" s="6">
        <v>150.16</v>
      </c>
    </row>
    <row r="300" spans="1:12" s="1" customFormat="1" x14ac:dyDescent="0.25">
      <c r="A300" s="104" t="s">
        <v>1009</v>
      </c>
      <c r="B300" s="104">
        <v>89394</v>
      </c>
      <c r="C300" s="105" t="s">
        <v>567</v>
      </c>
      <c r="D300" s="104" t="s">
        <v>827</v>
      </c>
      <c r="E300" s="106">
        <v>20</v>
      </c>
      <c r="F300" s="107">
        <f t="shared" si="14"/>
        <v>27.67</v>
      </c>
      <c r="G300" s="107">
        <f t="shared" si="15"/>
        <v>553.4</v>
      </c>
      <c r="I300" s="98">
        <f t="shared" si="16"/>
        <v>27.67</v>
      </c>
      <c r="L300" s="6">
        <v>27.67</v>
      </c>
    </row>
    <row r="301" spans="1:12" s="1" customFormat="1" x14ac:dyDescent="0.25">
      <c r="A301" s="104" t="s">
        <v>1010</v>
      </c>
      <c r="B301" s="104">
        <v>90374</v>
      </c>
      <c r="C301" s="105" t="s">
        <v>568</v>
      </c>
      <c r="D301" s="104" t="s">
        <v>827</v>
      </c>
      <c r="E301" s="106">
        <v>2</v>
      </c>
      <c r="F301" s="107">
        <f t="shared" si="14"/>
        <v>31.82</v>
      </c>
      <c r="G301" s="107">
        <f t="shared" si="15"/>
        <v>63.64</v>
      </c>
      <c r="I301" s="98">
        <f t="shared" si="16"/>
        <v>31.82</v>
      </c>
      <c r="L301" s="6">
        <v>31.82</v>
      </c>
    </row>
    <row r="302" spans="1:12" s="1" customFormat="1" x14ac:dyDescent="0.25">
      <c r="A302" s="104" t="s">
        <v>188</v>
      </c>
      <c r="B302" s="104"/>
      <c r="C302" s="105" t="s">
        <v>569</v>
      </c>
      <c r="D302" s="104"/>
      <c r="E302" s="106"/>
      <c r="F302" s="107">
        <f t="shared" si="14"/>
        <v>0</v>
      </c>
      <c r="G302" s="107">
        <f t="shared" si="15"/>
        <v>0</v>
      </c>
      <c r="I302" s="98">
        <f t="shared" si="16"/>
        <v>0</v>
      </c>
      <c r="L302" s="6"/>
    </row>
    <row r="303" spans="1:12" s="1" customFormat="1" x14ac:dyDescent="0.25">
      <c r="A303" s="104" t="s">
        <v>189</v>
      </c>
      <c r="B303" s="104">
        <v>95248</v>
      </c>
      <c r="C303" s="105" t="s">
        <v>570</v>
      </c>
      <c r="D303" s="104" t="s">
        <v>827</v>
      </c>
      <c r="E303" s="106">
        <v>2</v>
      </c>
      <c r="F303" s="107">
        <f t="shared" si="14"/>
        <v>99.33</v>
      </c>
      <c r="G303" s="107">
        <f t="shared" si="15"/>
        <v>198.66</v>
      </c>
      <c r="I303" s="98">
        <f t="shared" si="16"/>
        <v>99.33</v>
      </c>
      <c r="L303" s="6">
        <v>99.33</v>
      </c>
    </row>
    <row r="304" spans="1:12" s="1" customFormat="1" x14ac:dyDescent="0.25">
      <c r="A304" s="104" t="s">
        <v>190</v>
      </c>
      <c r="B304" s="104">
        <v>94498</v>
      </c>
      <c r="C304" s="105" t="s">
        <v>571</v>
      </c>
      <c r="D304" s="104" t="s">
        <v>827</v>
      </c>
      <c r="E304" s="106">
        <v>2</v>
      </c>
      <c r="F304" s="107">
        <f t="shared" si="14"/>
        <v>188.59</v>
      </c>
      <c r="G304" s="107">
        <f t="shared" si="15"/>
        <v>377.18</v>
      </c>
      <c r="I304" s="98">
        <f t="shared" si="16"/>
        <v>188.59</v>
      </c>
      <c r="L304" s="6">
        <v>188.59</v>
      </c>
    </row>
    <row r="305" spans="1:12" s="1" customFormat="1" x14ac:dyDescent="0.25">
      <c r="A305" s="104" t="s">
        <v>1011</v>
      </c>
      <c r="B305" s="104">
        <v>94500</v>
      </c>
      <c r="C305" s="105" t="s">
        <v>572</v>
      </c>
      <c r="D305" s="104" t="s">
        <v>827</v>
      </c>
      <c r="E305" s="106">
        <v>2</v>
      </c>
      <c r="F305" s="107">
        <f t="shared" si="14"/>
        <v>398.7</v>
      </c>
      <c r="G305" s="107">
        <f t="shared" si="15"/>
        <v>797.4</v>
      </c>
      <c r="I305" s="98">
        <f t="shared" si="16"/>
        <v>398.7</v>
      </c>
      <c r="L305" s="6">
        <v>398.7</v>
      </c>
    </row>
    <row r="306" spans="1:12" s="1" customFormat="1" x14ac:dyDescent="0.25">
      <c r="A306" s="104" t="s">
        <v>1012</v>
      </c>
      <c r="B306" s="104">
        <v>94501</v>
      </c>
      <c r="C306" s="105" t="s">
        <v>573</v>
      </c>
      <c r="D306" s="104" t="s">
        <v>827</v>
      </c>
      <c r="E306" s="106">
        <v>2</v>
      </c>
      <c r="F306" s="107">
        <f t="shared" si="14"/>
        <v>773.02</v>
      </c>
      <c r="G306" s="107">
        <f t="shared" si="15"/>
        <v>1546.04</v>
      </c>
      <c r="I306" s="98">
        <f t="shared" si="16"/>
        <v>773.02</v>
      </c>
      <c r="L306" s="6">
        <v>773.02</v>
      </c>
    </row>
    <row r="307" spans="1:12" s="1" customFormat="1" x14ac:dyDescent="0.25">
      <c r="A307" s="104" t="s">
        <v>1013</v>
      </c>
      <c r="B307" s="104">
        <v>94792</v>
      </c>
      <c r="C307" s="105" t="s">
        <v>574</v>
      </c>
      <c r="D307" s="104" t="s">
        <v>827</v>
      </c>
      <c r="E307" s="106">
        <v>1</v>
      </c>
      <c r="F307" s="107">
        <f t="shared" si="14"/>
        <v>156.25</v>
      </c>
      <c r="G307" s="107">
        <f t="shared" si="15"/>
        <v>156.25</v>
      </c>
      <c r="I307" s="98">
        <f t="shared" si="16"/>
        <v>156.25</v>
      </c>
      <c r="L307" s="6">
        <v>156.25</v>
      </c>
    </row>
    <row r="308" spans="1:12" s="1" customFormat="1" x14ac:dyDescent="0.25">
      <c r="A308" s="104" t="s">
        <v>1014</v>
      </c>
      <c r="B308" s="104">
        <v>94794</v>
      </c>
      <c r="C308" s="105" t="s">
        <v>575</v>
      </c>
      <c r="D308" s="104" t="s">
        <v>827</v>
      </c>
      <c r="E308" s="106">
        <v>12</v>
      </c>
      <c r="F308" s="107">
        <f t="shared" si="14"/>
        <v>206.72</v>
      </c>
      <c r="G308" s="107">
        <f t="shared" si="15"/>
        <v>2480.64</v>
      </c>
      <c r="I308" s="98">
        <f t="shared" si="16"/>
        <v>206.72</v>
      </c>
      <c r="L308" s="6">
        <v>206.72</v>
      </c>
    </row>
    <row r="309" spans="1:12" s="1" customFormat="1" x14ac:dyDescent="0.25">
      <c r="A309" s="104" t="s">
        <v>1015</v>
      </c>
      <c r="B309" s="104">
        <v>89987</v>
      </c>
      <c r="C309" s="105" t="s">
        <v>576</v>
      </c>
      <c r="D309" s="104" t="s">
        <v>827</v>
      </c>
      <c r="E309" s="106">
        <v>33</v>
      </c>
      <c r="F309" s="107">
        <f t="shared" si="14"/>
        <v>105.53</v>
      </c>
      <c r="G309" s="107">
        <f t="shared" si="15"/>
        <v>3482.49</v>
      </c>
      <c r="I309" s="98">
        <f t="shared" si="16"/>
        <v>105.53</v>
      </c>
      <c r="L309" s="6">
        <v>105.53</v>
      </c>
    </row>
    <row r="310" spans="1:12" s="1" customFormat="1" x14ac:dyDescent="0.25">
      <c r="A310" s="104" t="s">
        <v>1016</v>
      </c>
      <c r="B310" s="104">
        <v>89985</v>
      </c>
      <c r="C310" s="105" t="s">
        <v>577</v>
      </c>
      <c r="D310" s="104" t="s">
        <v>827</v>
      </c>
      <c r="E310" s="106">
        <v>13</v>
      </c>
      <c r="F310" s="107">
        <f t="shared" si="14"/>
        <v>100.47</v>
      </c>
      <c r="G310" s="107">
        <f t="shared" si="15"/>
        <v>1306.1099999999999</v>
      </c>
      <c r="I310" s="98">
        <f t="shared" si="16"/>
        <v>100.47</v>
      </c>
      <c r="L310" s="6">
        <v>100.47</v>
      </c>
    </row>
    <row r="311" spans="1:12" s="1" customFormat="1" x14ac:dyDescent="0.25">
      <c r="A311" s="102">
        <v>14</v>
      </c>
      <c r="B311" s="102"/>
      <c r="C311" s="103" t="s">
        <v>578</v>
      </c>
      <c r="D311" s="104"/>
      <c r="E311" s="106"/>
      <c r="F311" s="107">
        <f t="shared" si="14"/>
        <v>0</v>
      </c>
      <c r="G311" s="107">
        <f t="shared" si="15"/>
        <v>0</v>
      </c>
      <c r="H311" s="99">
        <f>SUM(G311:G320)</f>
        <v>34228.049999999996</v>
      </c>
      <c r="I311" s="98">
        <f t="shared" si="16"/>
        <v>0</v>
      </c>
      <c r="L311" s="6"/>
    </row>
    <row r="312" spans="1:12" s="1" customFormat="1" x14ac:dyDescent="0.25">
      <c r="A312" s="104" t="s">
        <v>191</v>
      </c>
      <c r="B312" s="104"/>
      <c r="C312" s="105" t="s">
        <v>579</v>
      </c>
      <c r="D312" s="104"/>
      <c r="E312" s="106"/>
      <c r="F312" s="107">
        <f t="shared" si="14"/>
        <v>0</v>
      </c>
      <c r="G312" s="107">
        <f t="shared" si="15"/>
        <v>0</v>
      </c>
      <c r="I312" s="98">
        <f t="shared" si="16"/>
        <v>0</v>
      </c>
      <c r="L312" s="6"/>
    </row>
    <row r="313" spans="1:12" s="1" customFormat="1" x14ac:dyDescent="0.25">
      <c r="A313" s="104" t="s">
        <v>1017</v>
      </c>
      <c r="B313" s="104">
        <v>89848</v>
      </c>
      <c r="C313" s="105" t="s">
        <v>580</v>
      </c>
      <c r="D313" s="104" t="s">
        <v>830</v>
      </c>
      <c r="E313" s="106">
        <v>296</v>
      </c>
      <c r="F313" s="107">
        <f t="shared" si="14"/>
        <v>43.61</v>
      </c>
      <c r="G313" s="107">
        <f t="shared" si="15"/>
        <v>12908.56</v>
      </c>
      <c r="I313" s="98">
        <f t="shared" si="16"/>
        <v>43.61</v>
      </c>
      <c r="L313" s="6">
        <v>43.61</v>
      </c>
    </row>
    <row r="314" spans="1:12" s="1" customFormat="1" x14ac:dyDescent="0.25">
      <c r="A314" s="104" t="s">
        <v>1018</v>
      </c>
      <c r="B314" s="104">
        <v>89849</v>
      </c>
      <c r="C314" s="105" t="s">
        <v>581</v>
      </c>
      <c r="D314" s="104" t="s">
        <v>830</v>
      </c>
      <c r="E314" s="106">
        <v>98</v>
      </c>
      <c r="F314" s="107">
        <f t="shared" si="14"/>
        <v>86.72</v>
      </c>
      <c r="G314" s="107">
        <f t="shared" si="15"/>
        <v>8498.56</v>
      </c>
      <c r="I314" s="98">
        <f t="shared" si="16"/>
        <v>86.72</v>
      </c>
      <c r="L314" s="6">
        <v>86.72</v>
      </c>
    </row>
    <row r="315" spans="1:12" s="1" customFormat="1" x14ac:dyDescent="0.25">
      <c r="A315" s="104" t="s">
        <v>1019</v>
      </c>
      <c r="B315" s="104">
        <v>89746</v>
      </c>
      <c r="C315" s="105" t="s">
        <v>582</v>
      </c>
      <c r="D315" s="104" t="s">
        <v>827</v>
      </c>
      <c r="E315" s="106">
        <v>20</v>
      </c>
      <c r="F315" s="107">
        <f t="shared" si="14"/>
        <v>33.770000000000003</v>
      </c>
      <c r="G315" s="107">
        <f t="shared" si="15"/>
        <v>675.4</v>
      </c>
      <c r="I315" s="98">
        <f t="shared" si="16"/>
        <v>33.770000000000003</v>
      </c>
      <c r="L315" s="6">
        <v>33.770000000000003</v>
      </c>
    </row>
    <row r="316" spans="1:12" s="1" customFormat="1" x14ac:dyDescent="0.25">
      <c r="A316" s="104" t="s">
        <v>1020</v>
      </c>
      <c r="B316" s="104">
        <v>89744</v>
      </c>
      <c r="C316" s="105" t="s">
        <v>583</v>
      </c>
      <c r="D316" s="104" t="s">
        <v>827</v>
      </c>
      <c r="E316" s="106">
        <v>71</v>
      </c>
      <c r="F316" s="107">
        <f t="shared" si="14"/>
        <v>33.85</v>
      </c>
      <c r="G316" s="107">
        <f t="shared" si="15"/>
        <v>2403.35</v>
      </c>
      <c r="I316" s="98">
        <f t="shared" si="16"/>
        <v>33.85</v>
      </c>
      <c r="L316" s="6">
        <v>33.85</v>
      </c>
    </row>
    <row r="317" spans="1:12" s="1" customFormat="1" x14ac:dyDescent="0.25">
      <c r="A317" s="104" t="s">
        <v>1021</v>
      </c>
      <c r="B317" s="104">
        <v>89567</v>
      </c>
      <c r="C317" s="105" t="s">
        <v>584</v>
      </c>
      <c r="D317" s="104" t="s">
        <v>827</v>
      </c>
      <c r="E317" s="106">
        <v>7</v>
      </c>
      <c r="F317" s="107">
        <f t="shared" si="14"/>
        <v>111.56</v>
      </c>
      <c r="G317" s="107">
        <f t="shared" si="15"/>
        <v>780.92</v>
      </c>
      <c r="I317" s="98">
        <f t="shared" si="16"/>
        <v>111.56</v>
      </c>
      <c r="L317" s="6">
        <v>111.56</v>
      </c>
    </row>
    <row r="318" spans="1:12" s="1" customFormat="1" x14ac:dyDescent="0.25">
      <c r="A318" s="104" t="s">
        <v>192</v>
      </c>
      <c r="B318" s="104"/>
      <c r="C318" s="105" t="s">
        <v>585</v>
      </c>
      <c r="D318" s="104"/>
      <c r="E318" s="106"/>
      <c r="F318" s="107">
        <f t="shared" si="14"/>
        <v>0</v>
      </c>
      <c r="G318" s="107">
        <f t="shared" si="15"/>
        <v>0</v>
      </c>
      <c r="I318" s="98">
        <f t="shared" si="16"/>
        <v>0</v>
      </c>
      <c r="L318" s="6"/>
    </row>
    <row r="319" spans="1:12" s="1" customFormat="1" x14ac:dyDescent="0.25">
      <c r="A319" s="104" t="s">
        <v>1022</v>
      </c>
      <c r="B319" s="104" t="s">
        <v>269</v>
      </c>
      <c r="C319" s="105" t="s">
        <v>586</v>
      </c>
      <c r="D319" s="104" t="s">
        <v>827</v>
      </c>
      <c r="E319" s="106">
        <v>23</v>
      </c>
      <c r="F319" s="107">
        <f t="shared" si="14"/>
        <v>38.9</v>
      </c>
      <c r="G319" s="107">
        <f t="shared" si="15"/>
        <v>894.7</v>
      </c>
      <c r="I319" s="98">
        <f t="shared" si="16"/>
        <v>38.9</v>
      </c>
      <c r="L319" s="6">
        <v>38.9</v>
      </c>
    </row>
    <row r="320" spans="1:12" s="1" customFormat="1" x14ac:dyDescent="0.25">
      <c r="A320" s="104" t="s">
        <v>1023</v>
      </c>
      <c r="B320" s="104">
        <v>72285</v>
      </c>
      <c r="C320" s="105" t="s">
        <v>587</v>
      </c>
      <c r="D320" s="104" t="s">
        <v>827</v>
      </c>
      <c r="E320" s="106">
        <v>16</v>
      </c>
      <c r="F320" s="107">
        <f t="shared" si="14"/>
        <v>504.16</v>
      </c>
      <c r="G320" s="107">
        <f t="shared" si="15"/>
        <v>8066.56</v>
      </c>
      <c r="I320" s="98">
        <f t="shared" si="16"/>
        <v>504.16</v>
      </c>
      <c r="L320" s="6">
        <v>504.16</v>
      </c>
    </row>
    <row r="321" spans="1:12" s="1" customFormat="1" x14ac:dyDescent="0.25">
      <c r="A321" s="102">
        <v>15</v>
      </c>
      <c r="B321" s="102"/>
      <c r="C321" s="103" t="s">
        <v>588</v>
      </c>
      <c r="D321" s="104"/>
      <c r="E321" s="106"/>
      <c r="F321" s="107">
        <f t="shared" si="14"/>
        <v>0</v>
      </c>
      <c r="G321" s="107">
        <f t="shared" si="15"/>
        <v>0</v>
      </c>
      <c r="H321" s="99">
        <f>SUM(G321:G362)</f>
        <v>108191.19999999998</v>
      </c>
      <c r="I321" s="98">
        <f t="shared" si="16"/>
        <v>0</v>
      </c>
      <c r="L321" s="6"/>
    </row>
    <row r="322" spans="1:12" s="1" customFormat="1" x14ac:dyDescent="0.25">
      <c r="A322" s="104" t="s">
        <v>193</v>
      </c>
      <c r="B322" s="104">
        <v>89714</v>
      </c>
      <c r="C322" s="105" t="s">
        <v>589</v>
      </c>
      <c r="D322" s="104" t="s">
        <v>830</v>
      </c>
      <c r="E322" s="106">
        <v>226</v>
      </c>
      <c r="F322" s="107">
        <f t="shared" si="14"/>
        <v>79.03</v>
      </c>
      <c r="G322" s="107">
        <f t="shared" si="15"/>
        <v>17860.78</v>
      </c>
      <c r="I322" s="98">
        <f t="shared" si="16"/>
        <v>79.03</v>
      </c>
      <c r="L322" s="6">
        <v>79.03</v>
      </c>
    </row>
    <row r="323" spans="1:12" s="1" customFormat="1" x14ac:dyDescent="0.25">
      <c r="A323" s="104" t="s">
        <v>194</v>
      </c>
      <c r="B323" s="104">
        <v>89711</v>
      </c>
      <c r="C323" s="105" t="s">
        <v>590</v>
      </c>
      <c r="D323" s="104" t="s">
        <v>830</v>
      </c>
      <c r="E323" s="106">
        <v>186</v>
      </c>
      <c r="F323" s="107">
        <f t="shared" si="14"/>
        <v>26.97</v>
      </c>
      <c r="G323" s="107">
        <f t="shared" si="15"/>
        <v>5016.42</v>
      </c>
      <c r="I323" s="98">
        <f t="shared" si="16"/>
        <v>26.97</v>
      </c>
      <c r="L323" s="6">
        <v>26.97</v>
      </c>
    </row>
    <row r="324" spans="1:12" s="1" customFormat="1" x14ac:dyDescent="0.25">
      <c r="A324" s="104" t="s">
        <v>195</v>
      </c>
      <c r="B324" s="104">
        <v>89712</v>
      </c>
      <c r="C324" s="105" t="s">
        <v>591</v>
      </c>
      <c r="D324" s="104" t="s">
        <v>830</v>
      </c>
      <c r="E324" s="106">
        <v>160</v>
      </c>
      <c r="F324" s="107">
        <f t="shared" si="14"/>
        <v>40.619999999999997</v>
      </c>
      <c r="G324" s="107">
        <f t="shared" si="15"/>
        <v>6499.2</v>
      </c>
      <c r="I324" s="98">
        <f t="shared" si="16"/>
        <v>40.619999999999997</v>
      </c>
      <c r="L324" s="6">
        <v>40.619999999999997</v>
      </c>
    </row>
    <row r="325" spans="1:12" s="1" customFormat="1" x14ac:dyDescent="0.25">
      <c r="A325" s="104" t="s">
        <v>196</v>
      </c>
      <c r="B325" s="104">
        <v>89511</v>
      </c>
      <c r="C325" s="105" t="s">
        <v>592</v>
      </c>
      <c r="D325" s="104" t="s">
        <v>830</v>
      </c>
      <c r="E325" s="106">
        <v>154</v>
      </c>
      <c r="F325" s="107">
        <f t="shared" si="14"/>
        <v>60.13</v>
      </c>
      <c r="G325" s="107">
        <f t="shared" si="15"/>
        <v>9260.02</v>
      </c>
      <c r="I325" s="98">
        <f t="shared" si="16"/>
        <v>60.13</v>
      </c>
      <c r="L325" s="6">
        <v>60.13</v>
      </c>
    </row>
    <row r="326" spans="1:12" s="1" customFormat="1" x14ac:dyDescent="0.25">
      <c r="A326" s="104" t="s">
        <v>197</v>
      </c>
      <c r="B326" s="104">
        <v>89849</v>
      </c>
      <c r="C326" s="105" t="s">
        <v>593</v>
      </c>
      <c r="D326" s="104" t="s">
        <v>830</v>
      </c>
      <c r="E326" s="106">
        <v>38</v>
      </c>
      <c r="F326" s="107">
        <f t="shared" si="14"/>
        <v>86.72</v>
      </c>
      <c r="G326" s="107">
        <f t="shared" si="15"/>
        <v>3295.36</v>
      </c>
      <c r="I326" s="98">
        <f t="shared" si="16"/>
        <v>86.72</v>
      </c>
      <c r="L326" s="6">
        <v>86.72</v>
      </c>
    </row>
    <row r="327" spans="1:12" s="1" customFormat="1" x14ac:dyDescent="0.25">
      <c r="A327" s="104" t="s">
        <v>198</v>
      </c>
      <c r="B327" s="104">
        <v>90375</v>
      </c>
      <c r="C327" s="105" t="s">
        <v>594</v>
      </c>
      <c r="D327" s="104" t="s">
        <v>827</v>
      </c>
      <c r="E327" s="106">
        <v>37</v>
      </c>
      <c r="F327" s="107">
        <f t="shared" si="14"/>
        <v>12.55</v>
      </c>
      <c r="G327" s="107">
        <f t="shared" si="15"/>
        <v>464.35</v>
      </c>
      <c r="I327" s="98">
        <f t="shared" si="16"/>
        <v>12.55</v>
      </c>
      <c r="L327" s="6">
        <v>12.55</v>
      </c>
    </row>
    <row r="328" spans="1:12" s="1" customFormat="1" x14ac:dyDescent="0.25">
      <c r="A328" s="104" t="s">
        <v>199</v>
      </c>
      <c r="B328" s="104">
        <v>89746</v>
      </c>
      <c r="C328" s="105" t="s">
        <v>595</v>
      </c>
      <c r="D328" s="104" t="s">
        <v>827</v>
      </c>
      <c r="E328" s="106">
        <v>6</v>
      </c>
      <c r="F328" s="107">
        <f t="shared" si="14"/>
        <v>33.770000000000003</v>
      </c>
      <c r="G328" s="107">
        <f t="shared" si="15"/>
        <v>202.62</v>
      </c>
      <c r="I328" s="98">
        <f t="shared" si="16"/>
        <v>33.770000000000003</v>
      </c>
      <c r="L328" s="6">
        <v>33.770000000000003</v>
      </c>
    </row>
    <row r="329" spans="1:12" s="1" customFormat="1" x14ac:dyDescent="0.25">
      <c r="A329" s="104" t="s">
        <v>200</v>
      </c>
      <c r="B329" s="104">
        <v>89739</v>
      </c>
      <c r="C329" s="105" t="s">
        <v>596</v>
      </c>
      <c r="D329" s="104" t="s">
        <v>827</v>
      </c>
      <c r="E329" s="106">
        <v>21</v>
      </c>
      <c r="F329" s="107">
        <f t="shared" si="14"/>
        <v>27.31</v>
      </c>
      <c r="G329" s="107">
        <f t="shared" si="15"/>
        <v>573.51</v>
      </c>
      <c r="I329" s="98">
        <f t="shared" si="16"/>
        <v>27.31</v>
      </c>
      <c r="L329" s="6">
        <v>27.31</v>
      </c>
    </row>
    <row r="330" spans="1:12" s="1" customFormat="1" x14ac:dyDescent="0.25">
      <c r="A330" s="104" t="s">
        <v>201</v>
      </c>
      <c r="B330" s="104">
        <v>89732</v>
      </c>
      <c r="C330" s="105" t="s">
        <v>597</v>
      </c>
      <c r="D330" s="104" t="s">
        <v>827</v>
      </c>
      <c r="E330" s="106">
        <v>29</v>
      </c>
      <c r="F330" s="107">
        <f t="shared" si="14"/>
        <v>15.83</v>
      </c>
      <c r="G330" s="107">
        <f t="shared" si="15"/>
        <v>459.07</v>
      </c>
      <c r="I330" s="98">
        <f t="shared" si="16"/>
        <v>15.83</v>
      </c>
      <c r="L330" s="6">
        <v>15.83</v>
      </c>
    </row>
    <row r="331" spans="1:12" s="1" customFormat="1" x14ac:dyDescent="0.25">
      <c r="A331" s="104" t="s">
        <v>202</v>
      </c>
      <c r="B331" s="104">
        <v>89726</v>
      </c>
      <c r="C331" s="105" t="s">
        <v>598</v>
      </c>
      <c r="D331" s="104" t="s">
        <v>827</v>
      </c>
      <c r="E331" s="106">
        <v>54</v>
      </c>
      <c r="F331" s="107">
        <f t="shared" si="14"/>
        <v>10.3</v>
      </c>
      <c r="G331" s="107">
        <f t="shared" si="15"/>
        <v>556.20000000000005</v>
      </c>
      <c r="I331" s="98">
        <f t="shared" si="16"/>
        <v>10.3</v>
      </c>
      <c r="L331" s="6">
        <v>10.3</v>
      </c>
    </row>
    <row r="332" spans="1:12" s="1" customFormat="1" x14ac:dyDescent="0.25">
      <c r="A332" s="104" t="s">
        <v>203</v>
      </c>
      <c r="B332" s="104">
        <v>89744</v>
      </c>
      <c r="C332" s="105" t="s">
        <v>599</v>
      </c>
      <c r="D332" s="104" t="s">
        <v>827</v>
      </c>
      <c r="E332" s="106">
        <v>24</v>
      </c>
      <c r="F332" s="107">
        <f t="shared" si="14"/>
        <v>33.85</v>
      </c>
      <c r="G332" s="107">
        <f t="shared" si="15"/>
        <v>812.4</v>
      </c>
      <c r="I332" s="98">
        <f t="shared" si="16"/>
        <v>33.85</v>
      </c>
      <c r="L332" s="6">
        <v>33.85</v>
      </c>
    </row>
    <row r="333" spans="1:12" s="1" customFormat="1" x14ac:dyDescent="0.25">
      <c r="A333" s="104" t="s">
        <v>204</v>
      </c>
      <c r="B333" s="104">
        <v>89522</v>
      </c>
      <c r="C333" s="105" t="s">
        <v>600</v>
      </c>
      <c r="D333" s="104" t="s">
        <v>827</v>
      </c>
      <c r="E333" s="106">
        <v>48</v>
      </c>
      <c r="F333" s="107">
        <f t="shared" ref="F333:F396" si="17">ROUND(I333,2)</f>
        <v>40.98</v>
      </c>
      <c r="G333" s="107">
        <f t="shared" ref="G333:G396" si="18">ROUND(F333*E333,2)</f>
        <v>1967.04</v>
      </c>
      <c r="I333" s="98">
        <f t="shared" ref="I333:I396" si="19">ROUND(L333-(L333*$K$10),2)</f>
        <v>40.98</v>
      </c>
      <c r="L333" s="6">
        <v>40.98</v>
      </c>
    </row>
    <row r="334" spans="1:12" s="1" customFormat="1" x14ac:dyDescent="0.25">
      <c r="A334" s="104" t="s">
        <v>205</v>
      </c>
      <c r="B334" s="104">
        <v>89731</v>
      </c>
      <c r="C334" s="105" t="s">
        <v>601</v>
      </c>
      <c r="D334" s="104" t="s">
        <v>827</v>
      </c>
      <c r="E334" s="106">
        <v>38</v>
      </c>
      <c r="F334" s="107">
        <f t="shared" si="17"/>
        <v>14.9</v>
      </c>
      <c r="G334" s="107">
        <f t="shared" si="18"/>
        <v>566.20000000000005</v>
      </c>
      <c r="I334" s="98">
        <f t="shared" si="19"/>
        <v>14.9</v>
      </c>
      <c r="L334" s="6">
        <v>14.9</v>
      </c>
    </row>
    <row r="335" spans="1:12" s="1" customFormat="1" x14ac:dyDescent="0.25">
      <c r="A335" s="104" t="s">
        <v>206</v>
      </c>
      <c r="B335" s="104">
        <v>89724</v>
      </c>
      <c r="C335" s="105" t="s">
        <v>602</v>
      </c>
      <c r="D335" s="104" t="s">
        <v>827</v>
      </c>
      <c r="E335" s="106">
        <v>166</v>
      </c>
      <c r="F335" s="107">
        <f t="shared" si="17"/>
        <v>14.21</v>
      </c>
      <c r="G335" s="107">
        <f t="shared" si="18"/>
        <v>2358.86</v>
      </c>
      <c r="I335" s="98">
        <f t="shared" si="19"/>
        <v>14.21</v>
      </c>
      <c r="L335" s="6">
        <v>14.21</v>
      </c>
    </row>
    <row r="336" spans="1:12" s="1" customFormat="1" x14ac:dyDescent="0.25">
      <c r="A336" s="104" t="s">
        <v>207</v>
      </c>
      <c r="B336" s="104">
        <v>89569</v>
      </c>
      <c r="C336" s="105" t="s">
        <v>603</v>
      </c>
      <c r="D336" s="104" t="s">
        <v>827</v>
      </c>
      <c r="E336" s="106">
        <v>20</v>
      </c>
      <c r="F336" s="107">
        <f t="shared" si="17"/>
        <v>105.38</v>
      </c>
      <c r="G336" s="107">
        <f t="shared" si="18"/>
        <v>2107.6</v>
      </c>
      <c r="I336" s="98">
        <f t="shared" si="19"/>
        <v>105.38</v>
      </c>
      <c r="L336" s="6">
        <v>105.38</v>
      </c>
    </row>
    <row r="337" spans="1:12" s="1" customFormat="1" x14ac:dyDescent="0.25">
      <c r="A337" s="104" t="s">
        <v>208</v>
      </c>
      <c r="B337" s="104">
        <v>89569</v>
      </c>
      <c r="C337" s="105" t="s">
        <v>604</v>
      </c>
      <c r="D337" s="104" t="s">
        <v>827</v>
      </c>
      <c r="E337" s="106">
        <v>4</v>
      </c>
      <c r="F337" s="107">
        <f t="shared" si="17"/>
        <v>105.38</v>
      </c>
      <c r="G337" s="107">
        <f t="shared" si="18"/>
        <v>421.52</v>
      </c>
      <c r="I337" s="98">
        <f t="shared" si="19"/>
        <v>105.38</v>
      </c>
      <c r="L337" s="6">
        <v>105.38</v>
      </c>
    </row>
    <row r="338" spans="1:12" s="1" customFormat="1" x14ac:dyDescent="0.25">
      <c r="A338" s="104" t="s">
        <v>209</v>
      </c>
      <c r="B338" s="104">
        <v>89690</v>
      </c>
      <c r="C338" s="105" t="s">
        <v>605</v>
      </c>
      <c r="D338" s="104" t="s">
        <v>827</v>
      </c>
      <c r="E338" s="106">
        <v>16</v>
      </c>
      <c r="F338" s="107">
        <f t="shared" si="17"/>
        <v>108.2</v>
      </c>
      <c r="G338" s="107">
        <f t="shared" si="18"/>
        <v>1731.2</v>
      </c>
      <c r="I338" s="98">
        <f t="shared" si="19"/>
        <v>108.2</v>
      </c>
      <c r="L338" s="6">
        <v>108.2</v>
      </c>
    </row>
    <row r="339" spans="1:12" s="1" customFormat="1" x14ac:dyDescent="0.25">
      <c r="A339" s="104" t="s">
        <v>210</v>
      </c>
      <c r="B339" s="104">
        <v>89685</v>
      </c>
      <c r="C339" s="105" t="s">
        <v>606</v>
      </c>
      <c r="D339" s="104" t="s">
        <v>827</v>
      </c>
      <c r="E339" s="106">
        <v>6</v>
      </c>
      <c r="F339" s="107">
        <f t="shared" si="17"/>
        <v>71.260000000000005</v>
      </c>
      <c r="G339" s="107">
        <f t="shared" si="18"/>
        <v>427.56</v>
      </c>
      <c r="I339" s="98">
        <f t="shared" si="19"/>
        <v>71.260000000000005</v>
      </c>
      <c r="L339" s="6">
        <v>71.260000000000005</v>
      </c>
    </row>
    <row r="340" spans="1:12" s="1" customFormat="1" x14ac:dyDescent="0.25">
      <c r="A340" s="104" t="s">
        <v>211</v>
      </c>
      <c r="B340" s="104">
        <v>89685</v>
      </c>
      <c r="C340" s="105" t="s">
        <v>607</v>
      </c>
      <c r="D340" s="104" t="s">
        <v>827</v>
      </c>
      <c r="E340" s="106">
        <v>2</v>
      </c>
      <c r="F340" s="107">
        <f t="shared" si="17"/>
        <v>71.260000000000005</v>
      </c>
      <c r="G340" s="107">
        <f t="shared" si="18"/>
        <v>142.52000000000001</v>
      </c>
      <c r="I340" s="98">
        <f t="shared" si="19"/>
        <v>71.260000000000005</v>
      </c>
      <c r="L340" s="6">
        <v>71.260000000000005</v>
      </c>
    </row>
    <row r="341" spans="1:12" s="1" customFormat="1" x14ac:dyDescent="0.25">
      <c r="A341" s="104" t="s">
        <v>212</v>
      </c>
      <c r="B341" s="104">
        <v>89561</v>
      </c>
      <c r="C341" s="105" t="s">
        <v>608</v>
      </c>
      <c r="D341" s="104" t="s">
        <v>827</v>
      </c>
      <c r="E341" s="106">
        <v>1</v>
      </c>
      <c r="F341" s="107">
        <f t="shared" si="17"/>
        <v>18.72</v>
      </c>
      <c r="G341" s="107">
        <f t="shared" si="18"/>
        <v>18.72</v>
      </c>
      <c r="I341" s="98">
        <f t="shared" si="19"/>
        <v>18.72</v>
      </c>
      <c r="L341" s="6">
        <v>18.72</v>
      </c>
    </row>
    <row r="342" spans="1:12" s="1" customFormat="1" x14ac:dyDescent="0.25">
      <c r="A342" s="104" t="s">
        <v>213</v>
      </c>
      <c r="B342" s="104">
        <v>89557</v>
      </c>
      <c r="C342" s="105" t="s">
        <v>609</v>
      </c>
      <c r="D342" s="104" t="s">
        <v>827</v>
      </c>
      <c r="E342" s="106">
        <v>6</v>
      </c>
      <c r="F342" s="107">
        <f t="shared" si="17"/>
        <v>39.479999999999997</v>
      </c>
      <c r="G342" s="107">
        <f t="shared" si="18"/>
        <v>236.88</v>
      </c>
      <c r="I342" s="98">
        <f t="shared" si="19"/>
        <v>39.479999999999997</v>
      </c>
      <c r="L342" s="6">
        <v>39.479999999999997</v>
      </c>
    </row>
    <row r="343" spans="1:12" s="1" customFormat="1" x14ac:dyDescent="0.25">
      <c r="A343" s="104" t="s">
        <v>214</v>
      </c>
      <c r="B343" s="104">
        <v>89549</v>
      </c>
      <c r="C343" s="105" t="s">
        <v>610</v>
      </c>
      <c r="D343" s="104" t="s">
        <v>827</v>
      </c>
      <c r="E343" s="106">
        <v>5</v>
      </c>
      <c r="F343" s="107">
        <f t="shared" si="17"/>
        <v>20.66</v>
      </c>
      <c r="G343" s="107">
        <f t="shared" si="18"/>
        <v>103.3</v>
      </c>
      <c r="I343" s="98">
        <f t="shared" si="19"/>
        <v>20.66</v>
      </c>
      <c r="L343" s="6">
        <v>20.66</v>
      </c>
    </row>
    <row r="344" spans="1:12" s="1" customFormat="1" x14ac:dyDescent="0.25">
      <c r="A344" s="104" t="s">
        <v>215</v>
      </c>
      <c r="B344" s="104">
        <v>89623</v>
      </c>
      <c r="C344" s="105" t="s">
        <v>611</v>
      </c>
      <c r="D344" s="104" t="s">
        <v>827</v>
      </c>
      <c r="E344" s="106">
        <v>21</v>
      </c>
      <c r="F344" s="107">
        <f t="shared" si="17"/>
        <v>25.36</v>
      </c>
      <c r="G344" s="107">
        <f t="shared" si="18"/>
        <v>532.55999999999995</v>
      </c>
      <c r="I344" s="98">
        <f t="shared" si="19"/>
        <v>25.36</v>
      </c>
      <c r="L344" s="6">
        <v>25.36</v>
      </c>
    </row>
    <row r="345" spans="1:12" s="1" customFormat="1" x14ac:dyDescent="0.25">
      <c r="A345" s="104" t="s">
        <v>216</v>
      </c>
      <c r="B345" s="104">
        <v>89696</v>
      </c>
      <c r="C345" s="105" t="s">
        <v>612</v>
      </c>
      <c r="D345" s="104" t="s">
        <v>827</v>
      </c>
      <c r="E345" s="106">
        <v>13</v>
      </c>
      <c r="F345" s="107">
        <f t="shared" si="17"/>
        <v>89.28</v>
      </c>
      <c r="G345" s="107">
        <f t="shared" si="18"/>
        <v>1160.6400000000001</v>
      </c>
      <c r="I345" s="98">
        <f t="shared" si="19"/>
        <v>89.28</v>
      </c>
      <c r="L345" s="6">
        <v>89.28</v>
      </c>
    </row>
    <row r="346" spans="1:12" s="1" customFormat="1" x14ac:dyDescent="0.25">
      <c r="A346" s="104" t="s">
        <v>217</v>
      </c>
      <c r="B346" s="104">
        <v>89696</v>
      </c>
      <c r="C346" s="105" t="s">
        <v>613</v>
      </c>
      <c r="D346" s="104" t="s">
        <v>827</v>
      </c>
      <c r="E346" s="106">
        <v>17</v>
      </c>
      <c r="F346" s="107">
        <f t="shared" si="17"/>
        <v>89.28</v>
      </c>
      <c r="G346" s="107">
        <f t="shared" si="18"/>
        <v>1517.76</v>
      </c>
      <c r="I346" s="98">
        <f t="shared" si="19"/>
        <v>89.28</v>
      </c>
      <c r="L346" s="6">
        <v>89.28</v>
      </c>
    </row>
    <row r="347" spans="1:12" s="1" customFormat="1" x14ac:dyDescent="0.25">
      <c r="A347" s="104" t="s">
        <v>218</v>
      </c>
      <c r="B347" s="104">
        <v>89704</v>
      </c>
      <c r="C347" s="105" t="s">
        <v>614</v>
      </c>
      <c r="D347" s="104" t="s">
        <v>827</v>
      </c>
      <c r="E347" s="106">
        <v>2</v>
      </c>
      <c r="F347" s="107">
        <f t="shared" si="17"/>
        <v>169.39</v>
      </c>
      <c r="G347" s="107">
        <f t="shared" si="18"/>
        <v>338.78</v>
      </c>
      <c r="I347" s="98">
        <f t="shared" si="19"/>
        <v>169.39</v>
      </c>
      <c r="L347" s="6">
        <v>169.39</v>
      </c>
    </row>
    <row r="348" spans="1:12" s="1" customFormat="1" x14ac:dyDescent="0.25">
      <c r="A348" s="104" t="s">
        <v>219</v>
      </c>
      <c r="B348" s="104">
        <v>89784</v>
      </c>
      <c r="C348" s="105" t="s">
        <v>615</v>
      </c>
      <c r="D348" s="104" t="s">
        <v>827</v>
      </c>
      <c r="E348" s="106">
        <v>17</v>
      </c>
      <c r="F348" s="107">
        <f t="shared" si="17"/>
        <v>27.39</v>
      </c>
      <c r="G348" s="107">
        <f t="shared" si="18"/>
        <v>465.63</v>
      </c>
      <c r="I348" s="98">
        <f t="shared" si="19"/>
        <v>27.39</v>
      </c>
      <c r="L348" s="6">
        <v>27.39</v>
      </c>
    </row>
    <row r="349" spans="1:12" s="1" customFormat="1" x14ac:dyDescent="0.25">
      <c r="A349" s="104" t="s">
        <v>220</v>
      </c>
      <c r="B349" s="104">
        <v>89687</v>
      </c>
      <c r="C349" s="105" t="s">
        <v>616</v>
      </c>
      <c r="D349" s="104" t="s">
        <v>827</v>
      </c>
      <c r="E349" s="106">
        <v>3</v>
      </c>
      <c r="F349" s="107">
        <f t="shared" si="17"/>
        <v>60.53</v>
      </c>
      <c r="G349" s="107">
        <f t="shared" si="18"/>
        <v>181.59</v>
      </c>
      <c r="I349" s="98">
        <f t="shared" si="19"/>
        <v>60.53</v>
      </c>
      <c r="L349" s="6">
        <v>60.53</v>
      </c>
    </row>
    <row r="350" spans="1:12" s="1" customFormat="1" x14ac:dyDescent="0.25">
      <c r="A350" s="104" t="s">
        <v>221</v>
      </c>
      <c r="B350" s="104">
        <v>89687</v>
      </c>
      <c r="C350" s="105" t="s">
        <v>617</v>
      </c>
      <c r="D350" s="104" t="s">
        <v>827</v>
      </c>
      <c r="E350" s="106">
        <v>2</v>
      </c>
      <c r="F350" s="107">
        <f t="shared" si="17"/>
        <v>60.53</v>
      </c>
      <c r="G350" s="107">
        <f t="shared" si="18"/>
        <v>121.06</v>
      </c>
      <c r="I350" s="98">
        <f t="shared" si="19"/>
        <v>60.53</v>
      </c>
      <c r="L350" s="6">
        <v>60.53</v>
      </c>
    </row>
    <row r="351" spans="1:12" s="1" customFormat="1" x14ac:dyDescent="0.25">
      <c r="A351" s="104" t="s">
        <v>1024</v>
      </c>
      <c r="B351" s="104">
        <v>89693</v>
      </c>
      <c r="C351" s="105" t="s">
        <v>618</v>
      </c>
      <c r="D351" s="104" t="s">
        <v>827</v>
      </c>
      <c r="E351" s="106">
        <v>1</v>
      </c>
      <c r="F351" s="107">
        <f t="shared" si="17"/>
        <v>98.79</v>
      </c>
      <c r="G351" s="107">
        <f t="shared" si="18"/>
        <v>98.79</v>
      </c>
      <c r="I351" s="98">
        <f t="shared" si="19"/>
        <v>98.79</v>
      </c>
      <c r="L351" s="6">
        <v>98.79</v>
      </c>
    </row>
    <row r="352" spans="1:12" s="1" customFormat="1" x14ac:dyDescent="0.25">
      <c r="A352" s="104" t="s">
        <v>1025</v>
      </c>
      <c r="B352" s="104">
        <v>89707</v>
      </c>
      <c r="C352" s="105" t="s">
        <v>619</v>
      </c>
      <c r="D352" s="104" t="s">
        <v>827</v>
      </c>
      <c r="E352" s="106">
        <v>21</v>
      </c>
      <c r="F352" s="107">
        <f t="shared" si="17"/>
        <v>41.21</v>
      </c>
      <c r="G352" s="107">
        <f t="shared" si="18"/>
        <v>865.41</v>
      </c>
      <c r="I352" s="98">
        <f t="shared" si="19"/>
        <v>41.21</v>
      </c>
      <c r="L352" s="6">
        <v>41.21</v>
      </c>
    </row>
    <row r="353" spans="1:12" s="1" customFormat="1" x14ac:dyDescent="0.25">
      <c r="A353" s="104" t="s">
        <v>1026</v>
      </c>
      <c r="B353" s="104">
        <v>89708</v>
      </c>
      <c r="C353" s="105" t="s">
        <v>620</v>
      </c>
      <c r="D353" s="104" t="s">
        <v>827</v>
      </c>
      <c r="E353" s="106">
        <v>2</v>
      </c>
      <c r="F353" s="107">
        <f t="shared" si="17"/>
        <v>90.79</v>
      </c>
      <c r="G353" s="107">
        <f t="shared" si="18"/>
        <v>181.58</v>
      </c>
      <c r="I353" s="98">
        <f t="shared" si="19"/>
        <v>90.79</v>
      </c>
      <c r="L353" s="6">
        <v>90.79</v>
      </c>
    </row>
    <row r="354" spans="1:12" s="1" customFormat="1" x14ac:dyDescent="0.25">
      <c r="A354" s="104" t="s">
        <v>1027</v>
      </c>
      <c r="B354" s="104">
        <v>98102</v>
      </c>
      <c r="C354" s="105" t="s">
        <v>621</v>
      </c>
      <c r="D354" s="104" t="s">
        <v>827</v>
      </c>
      <c r="E354" s="106">
        <v>7</v>
      </c>
      <c r="F354" s="107">
        <f t="shared" si="17"/>
        <v>120.91</v>
      </c>
      <c r="G354" s="107">
        <f t="shared" si="18"/>
        <v>846.37</v>
      </c>
      <c r="I354" s="98">
        <f t="shared" si="19"/>
        <v>120.91</v>
      </c>
      <c r="L354" s="6">
        <v>120.91</v>
      </c>
    </row>
    <row r="355" spans="1:12" s="1" customFormat="1" x14ac:dyDescent="0.25">
      <c r="A355" s="104" t="s">
        <v>1028</v>
      </c>
      <c r="B355" s="104" t="s">
        <v>293</v>
      </c>
      <c r="C355" s="105" t="s">
        <v>622</v>
      </c>
      <c r="D355" s="104" t="s">
        <v>827</v>
      </c>
      <c r="E355" s="106">
        <v>17</v>
      </c>
      <c r="F355" s="107">
        <f t="shared" si="17"/>
        <v>504.16</v>
      </c>
      <c r="G355" s="107">
        <f t="shared" si="18"/>
        <v>8570.7199999999993</v>
      </c>
      <c r="I355" s="98">
        <f t="shared" si="19"/>
        <v>504.16</v>
      </c>
      <c r="L355" s="6">
        <v>504.16</v>
      </c>
    </row>
    <row r="356" spans="1:12" s="1" customFormat="1" x14ac:dyDescent="0.25">
      <c r="A356" s="104" t="s">
        <v>1029</v>
      </c>
      <c r="B356" s="104">
        <v>89710</v>
      </c>
      <c r="C356" s="105" t="s">
        <v>623</v>
      </c>
      <c r="D356" s="104" t="s">
        <v>827</v>
      </c>
      <c r="E356" s="106">
        <v>19</v>
      </c>
      <c r="F356" s="107">
        <f t="shared" si="17"/>
        <v>14.95</v>
      </c>
      <c r="G356" s="107">
        <f t="shared" si="18"/>
        <v>284.05</v>
      </c>
      <c r="I356" s="98">
        <f t="shared" si="19"/>
        <v>14.95</v>
      </c>
      <c r="L356" s="6">
        <v>14.95</v>
      </c>
    </row>
    <row r="357" spans="1:12" s="1" customFormat="1" x14ac:dyDescent="0.25">
      <c r="A357" s="104" t="s">
        <v>1030</v>
      </c>
      <c r="B357" s="104">
        <v>89710</v>
      </c>
      <c r="C357" s="105" t="s">
        <v>624</v>
      </c>
      <c r="D357" s="104" t="s">
        <v>827</v>
      </c>
      <c r="E357" s="106">
        <v>3</v>
      </c>
      <c r="F357" s="107">
        <f t="shared" si="17"/>
        <v>14.95</v>
      </c>
      <c r="G357" s="107">
        <f t="shared" si="18"/>
        <v>44.85</v>
      </c>
      <c r="I357" s="98">
        <f t="shared" si="19"/>
        <v>14.95</v>
      </c>
      <c r="L357" s="6">
        <v>14.95</v>
      </c>
    </row>
    <row r="358" spans="1:12" s="1" customFormat="1" x14ac:dyDescent="0.25">
      <c r="A358" s="104" t="s">
        <v>1031</v>
      </c>
      <c r="B358" s="104" t="s">
        <v>269</v>
      </c>
      <c r="C358" s="105" t="s">
        <v>625</v>
      </c>
      <c r="D358" s="104" t="s">
        <v>827</v>
      </c>
      <c r="E358" s="106">
        <v>6</v>
      </c>
      <c r="F358" s="107">
        <f t="shared" si="17"/>
        <v>244.47</v>
      </c>
      <c r="G358" s="107">
        <f t="shared" si="18"/>
        <v>1466.82</v>
      </c>
      <c r="I358" s="98">
        <f t="shared" si="19"/>
        <v>244.47</v>
      </c>
      <c r="L358" s="6">
        <v>244.47</v>
      </c>
    </row>
    <row r="359" spans="1:12" s="1" customFormat="1" x14ac:dyDescent="0.25">
      <c r="A359" s="104" t="s">
        <v>1032</v>
      </c>
      <c r="B359" s="104" t="s">
        <v>294</v>
      </c>
      <c r="C359" s="105" t="s">
        <v>626</v>
      </c>
      <c r="D359" s="104" t="s">
        <v>827</v>
      </c>
      <c r="E359" s="106">
        <v>17</v>
      </c>
      <c r="F359" s="107">
        <f t="shared" si="17"/>
        <v>16.28</v>
      </c>
      <c r="G359" s="107">
        <f t="shared" si="18"/>
        <v>276.76</v>
      </c>
      <c r="I359" s="98">
        <f t="shared" si="19"/>
        <v>16.28</v>
      </c>
      <c r="L359" s="6">
        <v>16.28</v>
      </c>
    </row>
    <row r="360" spans="1:12" s="1" customFormat="1" x14ac:dyDescent="0.25">
      <c r="A360" s="104" t="s">
        <v>1033</v>
      </c>
      <c r="B360" s="104" t="s">
        <v>295</v>
      </c>
      <c r="C360" s="105" t="s">
        <v>627</v>
      </c>
      <c r="D360" s="104" t="s">
        <v>827</v>
      </c>
      <c r="E360" s="106">
        <v>20</v>
      </c>
      <c r="F360" s="107">
        <f t="shared" si="17"/>
        <v>18.07</v>
      </c>
      <c r="G360" s="107">
        <f t="shared" si="18"/>
        <v>361.4</v>
      </c>
      <c r="I360" s="98">
        <f t="shared" si="19"/>
        <v>18.07</v>
      </c>
      <c r="L360" s="6">
        <v>18.07</v>
      </c>
    </row>
    <row r="361" spans="1:12" s="1" customFormat="1" x14ac:dyDescent="0.25">
      <c r="A361" s="104" t="s">
        <v>1034</v>
      </c>
      <c r="B361" s="104" t="s">
        <v>269</v>
      </c>
      <c r="C361" s="105" t="s">
        <v>628</v>
      </c>
      <c r="D361" s="104" t="s">
        <v>827</v>
      </c>
      <c r="E361" s="106">
        <v>1</v>
      </c>
      <c r="F361" s="107">
        <f t="shared" si="17"/>
        <v>19161.37</v>
      </c>
      <c r="G361" s="107">
        <f t="shared" si="18"/>
        <v>19161.37</v>
      </c>
      <c r="I361" s="98">
        <f t="shared" si="19"/>
        <v>19161.37</v>
      </c>
      <c r="L361" s="6">
        <v>19161.37</v>
      </c>
    </row>
    <row r="362" spans="1:12" s="1" customFormat="1" x14ac:dyDescent="0.25">
      <c r="A362" s="104" t="s">
        <v>1035</v>
      </c>
      <c r="B362" s="104" t="s">
        <v>269</v>
      </c>
      <c r="C362" s="105" t="s">
        <v>629</v>
      </c>
      <c r="D362" s="104" t="s">
        <v>827</v>
      </c>
      <c r="E362" s="106">
        <v>1</v>
      </c>
      <c r="F362" s="107">
        <f t="shared" si="17"/>
        <v>16633.73</v>
      </c>
      <c r="G362" s="107">
        <f t="shared" si="18"/>
        <v>16633.73</v>
      </c>
      <c r="I362" s="98">
        <f t="shared" si="19"/>
        <v>16633.73</v>
      </c>
      <c r="L362" s="6">
        <v>16633.73</v>
      </c>
    </row>
    <row r="363" spans="1:12" s="1" customFormat="1" x14ac:dyDescent="0.25">
      <c r="A363" s="102">
        <v>16</v>
      </c>
      <c r="B363" s="102"/>
      <c r="C363" s="103" t="s">
        <v>630</v>
      </c>
      <c r="D363" s="104"/>
      <c r="E363" s="106"/>
      <c r="F363" s="107">
        <f t="shared" si="17"/>
        <v>0</v>
      </c>
      <c r="G363" s="107">
        <f t="shared" si="18"/>
        <v>0</v>
      </c>
      <c r="H363" s="99">
        <f>SUM(G363:G392)</f>
        <v>91798.130000000019</v>
      </c>
      <c r="I363" s="98">
        <f t="shared" si="19"/>
        <v>0</v>
      </c>
      <c r="L363" s="6"/>
    </row>
    <row r="364" spans="1:12" s="1" customFormat="1" x14ac:dyDescent="0.25">
      <c r="A364" s="104" t="s">
        <v>222</v>
      </c>
      <c r="B364" s="104">
        <v>95470</v>
      </c>
      <c r="C364" s="105" t="s">
        <v>631</v>
      </c>
      <c r="D364" s="104" t="s">
        <v>827</v>
      </c>
      <c r="E364" s="106">
        <v>6</v>
      </c>
      <c r="F364" s="107">
        <f t="shared" si="17"/>
        <v>346.85</v>
      </c>
      <c r="G364" s="107">
        <f t="shared" si="18"/>
        <v>2081.1</v>
      </c>
      <c r="I364" s="98">
        <f t="shared" si="19"/>
        <v>346.85</v>
      </c>
      <c r="L364" s="6">
        <v>346.85</v>
      </c>
    </row>
    <row r="365" spans="1:12" s="1" customFormat="1" ht="22.5" x14ac:dyDescent="0.25">
      <c r="A365" s="104" t="s">
        <v>223</v>
      </c>
      <c r="B365" s="104">
        <v>100848</v>
      </c>
      <c r="C365" s="105" t="s">
        <v>632</v>
      </c>
      <c r="D365" s="104" t="s">
        <v>827</v>
      </c>
      <c r="E365" s="106">
        <v>18</v>
      </c>
      <c r="F365" s="107">
        <f t="shared" si="17"/>
        <v>648.42999999999995</v>
      </c>
      <c r="G365" s="107">
        <f t="shared" si="18"/>
        <v>11671.74</v>
      </c>
      <c r="I365" s="98">
        <f t="shared" si="19"/>
        <v>648.42999999999995</v>
      </c>
      <c r="L365" s="6">
        <v>648.42999999999995</v>
      </c>
    </row>
    <row r="366" spans="1:12" s="1" customFormat="1" ht="22.5" x14ac:dyDescent="0.25">
      <c r="A366" s="104" t="s">
        <v>224</v>
      </c>
      <c r="B366" s="104">
        <v>99857</v>
      </c>
      <c r="C366" s="105" t="s">
        <v>633</v>
      </c>
      <c r="D366" s="104" t="s">
        <v>830</v>
      </c>
      <c r="E366" s="106">
        <v>19.399999999999999</v>
      </c>
      <c r="F366" s="107">
        <f t="shared" si="17"/>
        <v>113.36</v>
      </c>
      <c r="G366" s="107">
        <f t="shared" si="18"/>
        <v>2199.1799999999998</v>
      </c>
      <c r="I366" s="98">
        <f t="shared" si="19"/>
        <v>113.36</v>
      </c>
      <c r="L366" s="6">
        <v>113.36</v>
      </c>
    </row>
    <row r="367" spans="1:12" s="1" customFormat="1" x14ac:dyDescent="0.25">
      <c r="A367" s="104" t="s">
        <v>225</v>
      </c>
      <c r="B367" s="104">
        <v>99635</v>
      </c>
      <c r="C367" s="105" t="s">
        <v>634</v>
      </c>
      <c r="D367" s="104" t="s">
        <v>827</v>
      </c>
      <c r="E367" s="106">
        <v>24</v>
      </c>
      <c r="F367" s="107">
        <f t="shared" si="17"/>
        <v>417.15</v>
      </c>
      <c r="G367" s="107">
        <f t="shared" si="18"/>
        <v>10011.6</v>
      </c>
      <c r="I367" s="98">
        <f t="shared" si="19"/>
        <v>417.15</v>
      </c>
      <c r="L367" s="6">
        <v>417.15</v>
      </c>
    </row>
    <row r="368" spans="1:12" s="1" customFormat="1" x14ac:dyDescent="0.25">
      <c r="A368" s="104" t="s">
        <v>226</v>
      </c>
      <c r="B368" s="104">
        <v>86901</v>
      </c>
      <c r="C368" s="105" t="s">
        <v>635</v>
      </c>
      <c r="D368" s="104" t="s">
        <v>827</v>
      </c>
      <c r="E368" s="106">
        <v>22</v>
      </c>
      <c r="F368" s="107">
        <f t="shared" si="17"/>
        <v>223.51</v>
      </c>
      <c r="G368" s="107">
        <f t="shared" si="18"/>
        <v>4917.22</v>
      </c>
      <c r="I368" s="98">
        <f t="shared" si="19"/>
        <v>223.51</v>
      </c>
      <c r="L368" s="6">
        <v>223.51</v>
      </c>
    </row>
    <row r="369" spans="1:12" s="1" customFormat="1" x14ac:dyDescent="0.25">
      <c r="A369" s="104" t="s">
        <v>227</v>
      </c>
      <c r="B369" s="104" t="s">
        <v>269</v>
      </c>
      <c r="C369" s="105" t="s">
        <v>636</v>
      </c>
      <c r="D369" s="104" t="s">
        <v>827</v>
      </c>
      <c r="E369" s="106">
        <v>7</v>
      </c>
      <c r="F369" s="107">
        <f t="shared" si="17"/>
        <v>285.44</v>
      </c>
      <c r="G369" s="107">
        <f t="shared" si="18"/>
        <v>1998.08</v>
      </c>
      <c r="I369" s="98">
        <f t="shared" si="19"/>
        <v>285.44</v>
      </c>
      <c r="L369" s="6">
        <v>285.44</v>
      </c>
    </row>
    <row r="370" spans="1:12" s="1" customFormat="1" ht="22.5" x14ac:dyDescent="0.25">
      <c r="A370" s="104" t="s">
        <v>228</v>
      </c>
      <c r="B370" s="104">
        <v>86936</v>
      </c>
      <c r="C370" s="105" t="s">
        <v>637</v>
      </c>
      <c r="D370" s="104" t="s">
        <v>827</v>
      </c>
      <c r="E370" s="106">
        <v>10</v>
      </c>
      <c r="F370" s="107">
        <f t="shared" si="17"/>
        <v>261.02999999999997</v>
      </c>
      <c r="G370" s="107">
        <f t="shared" si="18"/>
        <v>2610.3000000000002</v>
      </c>
      <c r="I370" s="98">
        <f t="shared" si="19"/>
        <v>261.02999999999997</v>
      </c>
      <c r="L370" s="6">
        <v>261.02999999999997</v>
      </c>
    </row>
    <row r="371" spans="1:12" s="1" customFormat="1" x14ac:dyDescent="0.25">
      <c r="A371" s="104" t="s">
        <v>229</v>
      </c>
      <c r="B371" s="104" t="s">
        <v>269</v>
      </c>
      <c r="C371" s="105" t="s">
        <v>638</v>
      </c>
      <c r="D371" s="104" t="s">
        <v>827</v>
      </c>
      <c r="E371" s="106">
        <v>1</v>
      </c>
      <c r="F371" s="107">
        <f t="shared" si="17"/>
        <v>285.44</v>
      </c>
      <c r="G371" s="107">
        <f t="shared" si="18"/>
        <v>285.44</v>
      </c>
      <c r="I371" s="98">
        <f t="shared" si="19"/>
        <v>285.44</v>
      </c>
      <c r="L371" s="6">
        <v>285.44</v>
      </c>
    </row>
    <row r="372" spans="1:12" s="1" customFormat="1" ht="22.5" x14ac:dyDescent="0.25">
      <c r="A372" s="104" t="s">
        <v>230</v>
      </c>
      <c r="B372" s="104" t="s">
        <v>269</v>
      </c>
      <c r="C372" s="105" t="s">
        <v>639</v>
      </c>
      <c r="D372" s="104" t="s">
        <v>827</v>
      </c>
      <c r="E372" s="106">
        <v>4</v>
      </c>
      <c r="F372" s="107">
        <f t="shared" si="17"/>
        <v>75.680000000000007</v>
      </c>
      <c r="G372" s="107">
        <f t="shared" si="18"/>
        <v>302.72000000000003</v>
      </c>
      <c r="I372" s="98">
        <f t="shared" si="19"/>
        <v>75.680000000000007</v>
      </c>
      <c r="L372" s="6">
        <v>75.680000000000007</v>
      </c>
    </row>
    <row r="373" spans="1:12" s="1" customFormat="1" ht="22.5" x14ac:dyDescent="0.25">
      <c r="A373" s="104" t="s">
        <v>231</v>
      </c>
      <c r="B373" s="104">
        <v>86904</v>
      </c>
      <c r="C373" s="105" t="s">
        <v>640</v>
      </c>
      <c r="D373" s="104" t="s">
        <v>827</v>
      </c>
      <c r="E373" s="106">
        <v>4</v>
      </c>
      <c r="F373" s="107">
        <f t="shared" si="17"/>
        <v>220.19</v>
      </c>
      <c r="G373" s="107">
        <f t="shared" si="18"/>
        <v>880.76</v>
      </c>
      <c r="I373" s="98">
        <f t="shared" si="19"/>
        <v>220.19</v>
      </c>
      <c r="L373" s="6">
        <v>220.19</v>
      </c>
    </row>
    <row r="374" spans="1:12" s="1" customFormat="1" ht="22.5" x14ac:dyDescent="0.25">
      <c r="A374" s="104" t="s">
        <v>1036</v>
      </c>
      <c r="B374" s="104">
        <v>86904</v>
      </c>
      <c r="C374" s="105" t="s">
        <v>641</v>
      </c>
      <c r="D374" s="104" t="s">
        <v>827</v>
      </c>
      <c r="E374" s="106">
        <v>6</v>
      </c>
      <c r="F374" s="107">
        <f t="shared" si="17"/>
        <v>220.19</v>
      </c>
      <c r="G374" s="107">
        <f t="shared" si="18"/>
        <v>1321.14</v>
      </c>
      <c r="I374" s="98">
        <f t="shared" si="19"/>
        <v>220.19</v>
      </c>
      <c r="L374" s="6">
        <v>220.19</v>
      </c>
    </row>
    <row r="375" spans="1:12" s="1" customFormat="1" ht="22.5" x14ac:dyDescent="0.25">
      <c r="A375" s="104" t="s">
        <v>1037</v>
      </c>
      <c r="B375" s="104">
        <v>86919</v>
      </c>
      <c r="C375" s="105" t="s">
        <v>642</v>
      </c>
      <c r="D375" s="104" t="s">
        <v>827</v>
      </c>
      <c r="E375" s="106">
        <v>7</v>
      </c>
      <c r="F375" s="107">
        <f t="shared" si="17"/>
        <v>1283.72</v>
      </c>
      <c r="G375" s="107">
        <f t="shared" si="18"/>
        <v>8986.0400000000009</v>
      </c>
      <c r="I375" s="98">
        <f t="shared" si="19"/>
        <v>1283.72</v>
      </c>
      <c r="L375" s="6">
        <v>1283.72</v>
      </c>
    </row>
    <row r="376" spans="1:12" s="1" customFormat="1" ht="22.5" x14ac:dyDescent="0.25">
      <c r="A376" s="104" t="s">
        <v>1038</v>
      </c>
      <c r="B376" s="104">
        <v>9535</v>
      </c>
      <c r="C376" s="105" t="s">
        <v>643</v>
      </c>
      <c r="D376" s="104" t="s">
        <v>827</v>
      </c>
      <c r="E376" s="106">
        <v>13</v>
      </c>
      <c r="F376" s="107">
        <f t="shared" si="17"/>
        <v>118.19</v>
      </c>
      <c r="G376" s="107">
        <f t="shared" si="18"/>
        <v>1536.47</v>
      </c>
      <c r="I376" s="98">
        <f t="shared" si="19"/>
        <v>118.19</v>
      </c>
      <c r="L376" s="6">
        <v>118.19</v>
      </c>
    </row>
    <row r="377" spans="1:12" s="1" customFormat="1" x14ac:dyDescent="0.25">
      <c r="A377" s="104" t="s">
        <v>1039</v>
      </c>
      <c r="B377" s="104">
        <v>95544</v>
      </c>
      <c r="C377" s="105" t="s">
        <v>644</v>
      </c>
      <c r="D377" s="104" t="s">
        <v>827</v>
      </c>
      <c r="E377" s="106">
        <v>18</v>
      </c>
      <c r="F377" s="107">
        <f t="shared" si="17"/>
        <v>89.53</v>
      </c>
      <c r="G377" s="107">
        <f t="shared" si="18"/>
        <v>1611.54</v>
      </c>
      <c r="I377" s="98">
        <f t="shared" si="19"/>
        <v>89.53</v>
      </c>
      <c r="L377" s="6">
        <v>89.53</v>
      </c>
    </row>
    <row r="378" spans="1:12" s="1" customFormat="1" x14ac:dyDescent="0.25">
      <c r="A378" s="104" t="s">
        <v>1040</v>
      </c>
      <c r="B378" s="104" t="s">
        <v>269</v>
      </c>
      <c r="C378" s="105" t="s">
        <v>645</v>
      </c>
      <c r="D378" s="104" t="s">
        <v>827</v>
      </c>
      <c r="E378" s="106">
        <v>4</v>
      </c>
      <c r="F378" s="107">
        <f t="shared" si="17"/>
        <v>64.27</v>
      </c>
      <c r="G378" s="107">
        <f t="shared" si="18"/>
        <v>257.08</v>
      </c>
      <c r="I378" s="98">
        <f t="shared" si="19"/>
        <v>64.27</v>
      </c>
      <c r="L378" s="6">
        <v>64.27</v>
      </c>
    </row>
    <row r="379" spans="1:12" s="1" customFormat="1" x14ac:dyDescent="0.25">
      <c r="A379" s="104" t="s">
        <v>1041</v>
      </c>
      <c r="B379" s="104" t="s">
        <v>296</v>
      </c>
      <c r="C379" s="105" t="s">
        <v>646</v>
      </c>
      <c r="D379" s="104" t="s">
        <v>827</v>
      </c>
      <c r="E379" s="106">
        <v>18</v>
      </c>
      <c r="F379" s="107">
        <f t="shared" si="17"/>
        <v>97.35</v>
      </c>
      <c r="G379" s="107">
        <f t="shared" si="18"/>
        <v>1752.3</v>
      </c>
      <c r="I379" s="98">
        <f t="shared" si="19"/>
        <v>97.35</v>
      </c>
      <c r="L379" s="6">
        <v>97.35</v>
      </c>
    </row>
    <row r="380" spans="1:12" s="1" customFormat="1" x14ac:dyDescent="0.25">
      <c r="A380" s="104" t="s">
        <v>1042</v>
      </c>
      <c r="B380" s="104" t="s">
        <v>297</v>
      </c>
      <c r="C380" s="105" t="s">
        <v>647</v>
      </c>
      <c r="D380" s="104" t="s">
        <v>827</v>
      </c>
      <c r="E380" s="106">
        <v>2</v>
      </c>
      <c r="F380" s="107">
        <f t="shared" si="17"/>
        <v>227.94</v>
      </c>
      <c r="G380" s="107">
        <f t="shared" si="18"/>
        <v>455.88</v>
      </c>
      <c r="I380" s="98">
        <f t="shared" si="19"/>
        <v>227.94</v>
      </c>
      <c r="L380" s="6">
        <v>227.94</v>
      </c>
    </row>
    <row r="381" spans="1:12" s="1" customFormat="1" x14ac:dyDescent="0.25">
      <c r="A381" s="104" t="s">
        <v>1043</v>
      </c>
      <c r="B381" s="104" t="s">
        <v>297</v>
      </c>
      <c r="C381" s="105" t="s">
        <v>648</v>
      </c>
      <c r="D381" s="104" t="s">
        <v>827</v>
      </c>
      <c r="E381" s="106">
        <v>4</v>
      </c>
      <c r="F381" s="107">
        <f t="shared" si="17"/>
        <v>227.94</v>
      </c>
      <c r="G381" s="107">
        <f t="shared" si="18"/>
        <v>911.76</v>
      </c>
      <c r="I381" s="98">
        <f t="shared" si="19"/>
        <v>227.94</v>
      </c>
      <c r="L381" s="6">
        <v>227.94</v>
      </c>
    </row>
    <row r="382" spans="1:12" s="1" customFormat="1" x14ac:dyDescent="0.25">
      <c r="A382" s="104" t="s">
        <v>1044</v>
      </c>
      <c r="B382" s="104">
        <v>86909</v>
      </c>
      <c r="C382" s="105" t="s">
        <v>649</v>
      </c>
      <c r="D382" s="104" t="s">
        <v>827</v>
      </c>
      <c r="E382" s="106">
        <v>15</v>
      </c>
      <c r="F382" s="107">
        <f t="shared" si="17"/>
        <v>129.91</v>
      </c>
      <c r="G382" s="107">
        <f t="shared" si="18"/>
        <v>1948.65</v>
      </c>
      <c r="I382" s="98">
        <f t="shared" si="19"/>
        <v>129.91</v>
      </c>
      <c r="L382" s="6">
        <v>129.91</v>
      </c>
    </row>
    <row r="383" spans="1:12" s="1" customFormat="1" x14ac:dyDescent="0.25">
      <c r="A383" s="104" t="s">
        <v>1045</v>
      </c>
      <c r="B383" s="104">
        <v>86916</v>
      </c>
      <c r="C383" s="105" t="s">
        <v>650</v>
      </c>
      <c r="D383" s="104" t="s">
        <v>827</v>
      </c>
      <c r="E383" s="106">
        <v>14</v>
      </c>
      <c r="F383" s="107">
        <f t="shared" si="17"/>
        <v>40.46</v>
      </c>
      <c r="G383" s="107">
        <f t="shared" si="18"/>
        <v>566.44000000000005</v>
      </c>
      <c r="I383" s="98">
        <f t="shared" si="19"/>
        <v>40.46</v>
      </c>
      <c r="L383" s="6">
        <v>40.46</v>
      </c>
    </row>
    <row r="384" spans="1:12" s="1" customFormat="1" x14ac:dyDescent="0.25">
      <c r="A384" s="104" t="s">
        <v>1046</v>
      </c>
      <c r="B384" s="104">
        <v>86906</v>
      </c>
      <c r="C384" s="105" t="s">
        <v>651</v>
      </c>
      <c r="D384" s="104" t="s">
        <v>827</v>
      </c>
      <c r="E384" s="106">
        <v>28</v>
      </c>
      <c r="F384" s="107">
        <f t="shared" si="17"/>
        <v>65.09</v>
      </c>
      <c r="G384" s="107">
        <f t="shared" si="18"/>
        <v>1822.52</v>
      </c>
      <c r="I384" s="98">
        <f t="shared" si="19"/>
        <v>65.09</v>
      </c>
      <c r="L384" s="6">
        <v>65.09</v>
      </c>
    </row>
    <row r="385" spans="1:12" s="1" customFormat="1" x14ac:dyDescent="0.25">
      <c r="A385" s="104" t="s">
        <v>1047</v>
      </c>
      <c r="B385" s="104">
        <v>86906</v>
      </c>
      <c r="C385" s="105" t="s">
        <v>652</v>
      </c>
      <c r="D385" s="104" t="s">
        <v>827</v>
      </c>
      <c r="E385" s="106">
        <v>4</v>
      </c>
      <c r="F385" s="107">
        <f t="shared" si="17"/>
        <v>65.09</v>
      </c>
      <c r="G385" s="107">
        <f t="shared" si="18"/>
        <v>260.36</v>
      </c>
      <c r="I385" s="98">
        <f t="shared" si="19"/>
        <v>65.09</v>
      </c>
      <c r="L385" s="6">
        <v>65.09</v>
      </c>
    </row>
    <row r="386" spans="1:12" s="1" customFormat="1" x14ac:dyDescent="0.25">
      <c r="A386" s="104" t="s">
        <v>1048</v>
      </c>
      <c r="B386" s="104">
        <v>95547</v>
      </c>
      <c r="C386" s="105" t="s">
        <v>653</v>
      </c>
      <c r="D386" s="104" t="s">
        <v>827</v>
      </c>
      <c r="E386" s="106">
        <v>23</v>
      </c>
      <c r="F386" s="107">
        <f t="shared" si="17"/>
        <v>64.27</v>
      </c>
      <c r="G386" s="107">
        <f t="shared" si="18"/>
        <v>1478.21</v>
      </c>
      <c r="I386" s="98">
        <f t="shared" si="19"/>
        <v>64.27</v>
      </c>
      <c r="L386" s="6">
        <v>64.27</v>
      </c>
    </row>
    <row r="387" spans="1:12" s="1" customFormat="1" x14ac:dyDescent="0.25">
      <c r="A387" s="104" t="s">
        <v>1049</v>
      </c>
      <c r="B387" s="104" t="s">
        <v>269</v>
      </c>
      <c r="C387" s="105" t="s">
        <v>654</v>
      </c>
      <c r="D387" s="104" t="s">
        <v>827</v>
      </c>
      <c r="E387" s="106">
        <v>23</v>
      </c>
      <c r="F387" s="107">
        <f t="shared" si="17"/>
        <v>64.27</v>
      </c>
      <c r="G387" s="107">
        <f t="shared" si="18"/>
        <v>1478.21</v>
      </c>
      <c r="I387" s="98">
        <f t="shared" si="19"/>
        <v>64.27</v>
      </c>
      <c r="L387" s="6">
        <v>64.27</v>
      </c>
    </row>
    <row r="388" spans="1:12" s="1" customFormat="1" x14ac:dyDescent="0.25">
      <c r="A388" s="104" t="s">
        <v>1050</v>
      </c>
      <c r="B388" s="104" t="s">
        <v>269</v>
      </c>
      <c r="C388" s="105" t="s">
        <v>655</v>
      </c>
      <c r="D388" s="104" t="s">
        <v>827</v>
      </c>
      <c r="E388" s="106">
        <v>211</v>
      </c>
      <c r="F388" s="107">
        <f t="shared" si="17"/>
        <v>74.709999999999994</v>
      </c>
      <c r="G388" s="107">
        <f t="shared" si="18"/>
        <v>15763.81</v>
      </c>
      <c r="I388" s="98">
        <f t="shared" si="19"/>
        <v>74.709999999999994</v>
      </c>
      <c r="L388" s="6">
        <v>74.709999999999994</v>
      </c>
    </row>
    <row r="389" spans="1:12" s="1" customFormat="1" x14ac:dyDescent="0.25">
      <c r="A389" s="104" t="s">
        <v>1051</v>
      </c>
      <c r="B389" s="104">
        <v>100868</v>
      </c>
      <c r="C389" s="105" t="s">
        <v>656</v>
      </c>
      <c r="D389" s="104" t="s">
        <v>827</v>
      </c>
      <c r="E389" s="106">
        <v>9</v>
      </c>
      <c r="F389" s="107">
        <f t="shared" si="17"/>
        <v>479.4</v>
      </c>
      <c r="G389" s="107">
        <f t="shared" si="18"/>
        <v>4314.6000000000004</v>
      </c>
      <c r="I389" s="98">
        <f t="shared" si="19"/>
        <v>479.4</v>
      </c>
      <c r="L389" s="6">
        <v>479.4</v>
      </c>
    </row>
    <row r="390" spans="1:12" s="1" customFormat="1" x14ac:dyDescent="0.25">
      <c r="A390" s="104" t="s">
        <v>1052</v>
      </c>
      <c r="B390" s="104">
        <v>100867</v>
      </c>
      <c r="C390" s="105" t="s">
        <v>657</v>
      </c>
      <c r="D390" s="104" t="s">
        <v>827</v>
      </c>
      <c r="E390" s="106">
        <v>6</v>
      </c>
      <c r="F390" s="107">
        <f t="shared" si="17"/>
        <v>458.88</v>
      </c>
      <c r="G390" s="107">
        <f t="shared" si="18"/>
        <v>2753.28</v>
      </c>
      <c r="I390" s="98">
        <f t="shared" si="19"/>
        <v>458.88</v>
      </c>
      <c r="L390" s="6">
        <v>458.88</v>
      </c>
    </row>
    <row r="391" spans="1:12" s="1" customFormat="1" x14ac:dyDescent="0.25">
      <c r="A391" s="104" t="s">
        <v>1053</v>
      </c>
      <c r="B391" s="104">
        <v>100866</v>
      </c>
      <c r="C391" s="105" t="s">
        <v>658</v>
      </c>
      <c r="D391" s="104" t="s">
        <v>827</v>
      </c>
      <c r="E391" s="106">
        <v>14</v>
      </c>
      <c r="F391" s="107">
        <f t="shared" si="17"/>
        <v>427.99</v>
      </c>
      <c r="G391" s="107">
        <f t="shared" si="18"/>
        <v>5991.86</v>
      </c>
      <c r="I391" s="98">
        <f t="shared" si="19"/>
        <v>427.99</v>
      </c>
      <c r="L391" s="6">
        <v>427.99</v>
      </c>
    </row>
    <row r="392" spans="1:12" s="1" customFormat="1" x14ac:dyDescent="0.25">
      <c r="A392" s="104" t="s">
        <v>1054</v>
      </c>
      <c r="B392" s="104">
        <v>100875</v>
      </c>
      <c r="C392" s="105" t="s">
        <v>659</v>
      </c>
      <c r="D392" s="104" t="s">
        <v>827</v>
      </c>
      <c r="E392" s="106">
        <v>1</v>
      </c>
      <c r="F392" s="107">
        <f t="shared" si="17"/>
        <v>1629.84</v>
      </c>
      <c r="G392" s="107">
        <f t="shared" si="18"/>
        <v>1629.84</v>
      </c>
      <c r="I392" s="98">
        <f t="shared" si="19"/>
        <v>1629.84</v>
      </c>
      <c r="L392" s="6">
        <v>1629.84</v>
      </c>
    </row>
    <row r="393" spans="1:12" s="1" customFormat="1" x14ac:dyDescent="0.25">
      <c r="A393" s="102">
        <v>17</v>
      </c>
      <c r="B393" s="102"/>
      <c r="C393" s="103" t="s">
        <v>660</v>
      </c>
      <c r="D393" s="104"/>
      <c r="E393" s="106"/>
      <c r="F393" s="107">
        <f t="shared" si="17"/>
        <v>0</v>
      </c>
      <c r="G393" s="107">
        <f t="shared" si="18"/>
        <v>0</v>
      </c>
      <c r="H393" s="99">
        <f>SUM(G393:G403)</f>
        <v>7903.0999999999995</v>
      </c>
      <c r="I393" s="98">
        <f t="shared" si="19"/>
        <v>0</v>
      </c>
      <c r="L393" s="6"/>
    </row>
    <row r="394" spans="1:12" s="1" customFormat="1" x14ac:dyDescent="0.25">
      <c r="A394" s="104" t="s">
        <v>232</v>
      </c>
      <c r="B394" s="104">
        <v>94970</v>
      </c>
      <c r="C394" s="105" t="s">
        <v>661</v>
      </c>
      <c r="D394" s="104" t="s">
        <v>828</v>
      </c>
      <c r="E394" s="106">
        <v>2.44</v>
      </c>
      <c r="F394" s="107">
        <f t="shared" si="17"/>
        <v>480.76</v>
      </c>
      <c r="G394" s="107">
        <f t="shared" si="18"/>
        <v>1173.05</v>
      </c>
      <c r="I394" s="98">
        <f t="shared" si="19"/>
        <v>480.76</v>
      </c>
      <c r="L394" s="6">
        <v>480.76</v>
      </c>
    </row>
    <row r="395" spans="1:12" s="1" customFormat="1" x14ac:dyDescent="0.25">
      <c r="A395" s="104" t="s">
        <v>233</v>
      </c>
      <c r="B395" s="104">
        <v>91341</v>
      </c>
      <c r="C395" s="105" t="s">
        <v>662</v>
      </c>
      <c r="D395" s="104" t="s">
        <v>65</v>
      </c>
      <c r="E395" s="106">
        <v>0.24</v>
      </c>
      <c r="F395" s="107">
        <f t="shared" si="17"/>
        <v>889.21</v>
      </c>
      <c r="G395" s="107">
        <f t="shared" si="18"/>
        <v>213.41</v>
      </c>
      <c r="I395" s="98">
        <f t="shared" si="19"/>
        <v>889.21</v>
      </c>
      <c r="L395" s="6">
        <v>889.21</v>
      </c>
    </row>
    <row r="396" spans="1:12" s="1" customFormat="1" x14ac:dyDescent="0.25">
      <c r="A396" s="104" t="s">
        <v>234</v>
      </c>
      <c r="B396" s="104">
        <v>92688</v>
      </c>
      <c r="C396" s="105" t="s">
        <v>663</v>
      </c>
      <c r="D396" s="104" t="s">
        <v>830</v>
      </c>
      <c r="E396" s="106">
        <v>45.8</v>
      </c>
      <c r="F396" s="107">
        <f t="shared" si="17"/>
        <v>52.38</v>
      </c>
      <c r="G396" s="107">
        <f t="shared" si="18"/>
        <v>2399</v>
      </c>
      <c r="I396" s="98">
        <f t="shared" si="19"/>
        <v>52.38</v>
      </c>
      <c r="L396" s="6">
        <v>52.38</v>
      </c>
    </row>
    <row r="397" spans="1:12" s="1" customFormat="1" ht="22.5" x14ac:dyDescent="0.25">
      <c r="A397" s="104" t="s">
        <v>235</v>
      </c>
      <c r="B397" s="104" t="s">
        <v>269</v>
      </c>
      <c r="C397" s="105" t="s">
        <v>664</v>
      </c>
      <c r="D397" s="104" t="s">
        <v>830</v>
      </c>
      <c r="E397" s="106">
        <v>45.8</v>
      </c>
      <c r="F397" s="107">
        <f t="shared" ref="F397:F460" si="20">ROUND(I397,2)</f>
        <v>21.38</v>
      </c>
      <c r="G397" s="107">
        <f t="shared" ref="G397:G460" si="21">ROUND(F397*E397,2)</f>
        <v>979.2</v>
      </c>
      <c r="I397" s="98">
        <f t="shared" ref="I397:I460" si="22">ROUND(L397-(L397*$K$10),2)</f>
        <v>21.38</v>
      </c>
      <c r="L397" s="6">
        <v>21.38</v>
      </c>
    </row>
    <row r="398" spans="1:12" s="1" customFormat="1" x14ac:dyDescent="0.25">
      <c r="A398" s="104" t="s">
        <v>236</v>
      </c>
      <c r="B398" s="104" t="s">
        <v>269</v>
      </c>
      <c r="C398" s="105" t="s">
        <v>665</v>
      </c>
      <c r="D398" s="104" t="s">
        <v>827</v>
      </c>
      <c r="E398" s="106">
        <v>4</v>
      </c>
      <c r="F398" s="107">
        <f t="shared" si="20"/>
        <v>13.07</v>
      </c>
      <c r="G398" s="107">
        <f t="shared" si="21"/>
        <v>52.28</v>
      </c>
      <c r="I398" s="98">
        <f t="shared" si="22"/>
        <v>13.07</v>
      </c>
      <c r="L398" s="6">
        <v>13.07</v>
      </c>
    </row>
    <row r="399" spans="1:12" s="1" customFormat="1" x14ac:dyDescent="0.25">
      <c r="A399" s="104" t="s">
        <v>237</v>
      </c>
      <c r="B399" s="104" t="s">
        <v>269</v>
      </c>
      <c r="C399" s="105" t="s">
        <v>666</v>
      </c>
      <c r="D399" s="104" t="s">
        <v>827</v>
      </c>
      <c r="E399" s="106">
        <v>1</v>
      </c>
      <c r="F399" s="107">
        <f t="shared" si="20"/>
        <v>1260.5999999999999</v>
      </c>
      <c r="G399" s="107">
        <f t="shared" si="21"/>
        <v>1260.5999999999999</v>
      </c>
      <c r="I399" s="98">
        <f t="shared" si="22"/>
        <v>1260.5999999999999</v>
      </c>
      <c r="L399" s="6">
        <v>1260.5999999999999</v>
      </c>
    </row>
    <row r="400" spans="1:12" s="1" customFormat="1" x14ac:dyDescent="0.25">
      <c r="A400" s="104" t="s">
        <v>238</v>
      </c>
      <c r="B400" s="104" t="s">
        <v>269</v>
      </c>
      <c r="C400" s="105" t="s">
        <v>667</v>
      </c>
      <c r="D400" s="104" t="s">
        <v>827</v>
      </c>
      <c r="E400" s="106">
        <v>2</v>
      </c>
      <c r="F400" s="107">
        <f t="shared" si="20"/>
        <v>194.37</v>
      </c>
      <c r="G400" s="107">
        <f t="shared" si="21"/>
        <v>388.74</v>
      </c>
      <c r="I400" s="98">
        <f t="shared" si="22"/>
        <v>194.37</v>
      </c>
      <c r="L400" s="6">
        <v>194.37</v>
      </c>
    </row>
    <row r="401" spans="1:12" s="1" customFormat="1" ht="22.5" x14ac:dyDescent="0.25">
      <c r="A401" s="104" t="s">
        <v>239</v>
      </c>
      <c r="B401" s="104" t="s">
        <v>269</v>
      </c>
      <c r="C401" s="105" t="s">
        <v>668</v>
      </c>
      <c r="D401" s="104" t="s">
        <v>827</v>
      </c>
      <c r="E401" s="106">
        <v>1</v>
      </c>
      <c r="F401" s="107">
        <f t="shared" si="20"/>
        <v>1362.64</v>
      </c>
      <c r="G401" s="107">
        <f t="shared" si="21"/>
        <v>1362.64</v>
      </c>
      <c r="I401" s="98">
        <f t="shared" si="22"/>
        <v>1362.64</v>
      </c>
      <c r="L401" s="6">
        <v>1362.64</v>
      </c>
    </row>
    <row r="402" spans="1:12" s="1" customFormat="1" x14ac:dyDescent="0.25">
      <c r="A402" s="104" t="s">
        <v>240</v>
      </c>
      <c r="B402" s="104" t="s">
        <v>269</v>
      </c>
      <c r="C402" s="105" t="s">
        <v>669</v>
      </c>
      <c r="D402" s="104" t="s">
        <v>827</v>
      </c>
      <c r="E402" s="106">
        <v>1</v>
      </c>
      <c r="F402" s="107">
        <f t="shared" si="20"/>
        <v>37.090000000000003</v>
      </c>
      <c r="G402" s="107">
        <f t="shared" si="21"/>
        <v>37.090000000000003</v>
      </c>
      <c r="I402" s="98">
        <f t="shared" si="22"/>
        <v>37.090000000000003</v>
      </c>
      <c r="L402" s="6">
        <v>37.090000000000003</v>
      </c>
    </row>
    <row r="403" spans="1:12" s="1" customFormat="1" x14ac:dyDescent="0.25">
      <c r="A403" s="104" t="s">
        <v>241</v>
      </c>
      <c r="B403" s="104" t="s">
        <v>269</v>
      </c>
      <c r="C403" s="105" t="s">
        <v>670</v>
      </c>
      <c r="D403" s="104" t="s">
        <v>827</v>
      </c>
      <c r="E403" s="106">
        <v>1</v>
      </c>
      <c r="F403" s="107">
        <f t="shared" si="20"/>
        <v>37.090000000000003</v>
      </c>
      <c r="G403" s="107">
        <f t="shared" si="21"/>
        <v>37.090000000000003</v>
      </c>
      <c r="I403" s="98">
        <f t="shared" si="22"/>
        <v>37.090000000000003</v>
      </c>
      <c r="L403" s="6">
        <v>37.090000000000003</v>
      </c>
    </row>
    <row r="404" spans="1:12" s="1" customFormat="1" x14ac:dyDescent="0.25">
      <c r="A404" s="102">
        <v>18</v>
      </c>
      <c r="B404" s="102"/>
      <c r="C404" s="103" t="s">
        <v>671</v>
      </c>
      <c r="D404" s="104"/>
      <c r="E404" s="106"/>
      <c r="F404" s="107">
        <f t="shared" si="20"/>
        <v>0</v>
      </c>
      <c r="G404" s="107">
        <f t="shared" si="21"/>
        <v>0</v>
      </c>
      <c r="H404" s="99">
        <f>SUM(G404:G421)</f>
        <v>33532.85</v>
      </c>
      <c r="I404" s="98">
        <f t="shared" si="22"/>
        <v>0</v>
      </c>
      <c r="L404" s="6"/>
    </row>
    <row r="405" spans="1:12" s="1" customFormat="1" x14ac:dyDescent="0.25">
      <c r="A405" s="104" t="s">
        <v>242</v>
      </c>
      <c r="B405" s="104">
        <v>72553</v>
      </c>
      <c r="C405" s="105" t="s">
        <v>672</v>
      </c>
      <c r="D405" s="104" t="s">
        <v>827</v>
      </c>
      <c r="E405" s="106">
        <v>8</v>
      </c>
      <c r="F405" s="107">
        <f t="shared" si="20"/>
        <v>278.87</v>
      </c>
      <c r="G405" s="107">
        <f t="shared" si="21"/>
        <v>2230.96</v>
      </c>
      <c r="I405" s="98">
        <f t="shared" si="22"/>
        <v>278.87</v>
      </c>
      <c r="L405" s="6">
        <v>278.87</v>
      </c>
    </row>
    <row r="406" spans="1:12" s="1" customFormat="1" x14ac:dyDescent="0.25">
      <c r="A406" s="104" t="s">
        <v>243</v>
      </c>
      <c r="B406" s="104">
        <v>72554</v>
      </c>
      <c r="C406" s="105" t="s">
        <v>673</v>
      </c>
      <c r="D406" s="104" t="s">
        <v>827</v>
      </c>
      <c r="E406" s="106">
        <v>2</v>
      </c>
      <c r="F406" s="107">
        <f t="shared" si="20"/>
        <v>777.84</v>
      </c>
      <c r="G406" s="107">
        <f t="shared" si="21"/>
        <v>1555.68</v>
      </c>
      <c r="I406" s="98">
        <f t="shared" si="22"/>
        <v>777.84</v>
      </c>
      <c r="L406" s="6">
        <v>777.84</v>
      </c>
    </row>
    <row r="407" spans="1:12" s="1" customFormat="1" x14ac:dyDescent="0.25">
      <c r="A407" s="104" t="s">
        <v>244</v>
      </c>
      <c r="B407" s="104">
        <v>92353</v>
      </c>
      <c r="C407" s="105" t="s">
        <v>674</v>
      </c>
      <c r="D407" s="104" t="s">
        <v>827</v>
      </c>
      <c r="E407" s="106">
        <v>10</v>
      </c>
      <c r="F407" s="107">
        <f t="shared" si="20"/>
        <v>172.29</v>
      </c>
      <c r="G407" s="107">
        <f t="shared" si="21"/>
        <v>1722.9</v>
      </c>
      <c r="I407" s="98">
        <f t="shared" si="22"/>
        <v>172.29</v>
      </c>
      <c r="L407" s="6">
        <v>172.29</v>
      </c>
    </row>
    <row r="408" spans="1:12" s="1" customFormat="1" x14ac:dyDescent="0.25">
      <c r="A408" s="104" t="s">
        <v>245</v>
      </c>
      <c r="B408" s="104">
        <v>92377</v>
      </c>
      <c r="C408" s="105" t="s">
        <v>675</v>
      </c>
      <c r="D408" s="104" t="s">
        <v>827</v>
      </c>
      <c r="E408" s="106">
        <v>2</v>
      </c>
      <c r="F408" s="107">
        <f t="shared" si="20"/>
        <v>109.38</v>
      </c>
      <c r="G408" s="107">
        <f t="shared" si="21"/>
        <v>218.76</v>
      </c>
      <c r="I408" s="98">
        <f t="shared" si="22"/>
        <v>109.38</v>
      </c>
      <c r="L408" s="6">
        <v>109.38</v>
      </c>
    </row>
    <row r="409" spans="1:12" s="1" customFormat="1" x14ac:dyDescent="0.25">
      <c r="A409" s="104" t="s">
        <v>246</v>
      </c>
      <c r="B409" s="104">
        <v>92642</v>
      </c>
      <c r="C409" s="105" t="s">
        <v>676</v>
      </c>
      <c r="D409" s="104" t="s">
        <v>827</v>
      </c>
      <c r="E409" s="106">
        <v>4</v>
      </c>
      <c r="F409" s="107">
        <f t="shared" si="20"/>
        <v>239.86</v>
      </c>
      <c r="G409" s="107">
        <f t="shared" si="21"/>
        <v>959.44</v>
      </c>
      <c r="I409" s="98">
        <f t="shared" si="22"/>
        <v>239.86</v>
      </c>
      <c r="L409" s="6">
        <v>239.86</v>
      </c>
    </row>
    <row r="410" spans="1:12" s="1" customFormat="1" x14ac:dyDescent="0.25">
      <c r="A410" s="104" t="s">
        <v>247</v>
      </c>
      <c r="B410" s="104">
        <v>92367</v>
      </c>
      <c r="C410" s="105" t="s">
        <v>677</v>
      </c>
      <c r="D410" s="104" t="s">
        <v>830</v>
      </c>
      <c r="E410" s="106">
        <v>65</v>
      </c>
      <c r="F410" s="107">
        <f t="shared" si="20"/>
        <v>148.02000000000001</v>
      </c>
      <c r="G410" s="107">
        <f t="shared" si="21"/>
        <v>9621.2999999999993</v>
      </c>
      <c r="I410" s="98">
        <f t="shared" si="22"/>
        <v>148.02000000000001</v>
      </c>
      <c r="L410" s="6">
        <v>148.02000000000001</v>
      </c>
    </row>
    <row r="411" spans="1:12" s="1" customFormat="1" x14ac:dyDescent="0.25">
      <c r="A411" s="104" t="s">
        <v>1055</v>
      </c>
      <c r="B411" s="104">
        <v>96765</v>
      </c>
      <c r="C411" s="105" t="s">
        <v>678</v>
      </c>
      <c r="D411" s="104" t="s">
        <v>827</v>
      </c>
      <c r="E411" s="106">
        <v>2</v>
      </c>
      <c r="F411" s="107">
        <f t="shared" si="20"/>
        <v>1949.14</v>
      </c>
      <c r="G411" s="107">
        <f t="shared" si="21"/>
        <v>3898.28</v>
      </c>
      <c r="I411" s="98">
        <f t="shared" si="22"/>
        <v>1949.14</v>
      </c>
      <c r="L411" s="6">
        <v>1949.14</v>
      </c>
    </row>
    <row r="412" spans="1:12" s="1" customFormat="1" ht="22.5" x14ac:dyDescent="0.25">
      <c r="A412" s="104" t="s">
        <v>1056</v>
      </c>
      <c r="B412" s="104">
        <v>84798</v>
      </c>
      <c r="C412" s="105" t="s">
        <v>679</v>
      </c>
      <c r="D412" s="104" t="s">
        <v>827</v>
      </c>
      <c r="E412" s="106">
        <v>1</v>
      </c>
      <c r="F412" s="107">
        <f t="shared" si="20"/>
        <v>484.51</v>
      </c>
      <c r="G412" s="107">
        <f t="shared" si="21"/>
        <v>484.51</v>
      </c>
      <c r="I412" s="98">
        <f t="shared" si="22"/>
        <v>484.51</v>
      </c>
      <c r="L412" s="6">
        <v>484.51</v>
      </c>
    </row>
    <row r="413" spans="1:12" s="1" customFormat="1" x14ac:dyDescent="0.25">
      <c r="A413" s="104" t="s">
        <v>1057</v>
      </c>
      <c r="B413" s="104">
        <v>94499</v>
      </c>
      <c r="C413" s="105" t="s">
        <v>680</v>
      </c>
      <c r="D413" s="104" t="s">
        <v>827</v>
      </c>
      <c r="E413" s="106">
        <v>5</v>
      </c>
      <c r="F413" s="107">
        <f t="shared" si="20"/>
        <v>336.34</v>
      </c>
      <c r="G413" s="107">
        <f t="shared" si="21"/>
        <v>1681.7</v>
      </c>
      <c r="I413" s="98">
        <f t="shared" si="22"/>
        <v>336.34</v>
      </c>
      <c r="L413" s="6">
        <v>336.34</v>
      </c>
    </row>
    <row r="414" spans="1:12" s="1" customFormat="1" x14ac:dyDescent="0.25">
      <c r="A414" s="104" t="s">
        <v>1058</v>
      </c>
      <c r="B414" s="104">
        <v>99632</v>
      </c>
      <c r="C414" s="105" t="s">
        <v>681</v>
      </c>
      <c r="D414" s="104" t="s">
        <v>827</v>
      </c>
      <c r="E414" s="106">
        <v>3</v>
      </c>
      <c r="F414" s="107">
        <f t="shared" si="20"/>
        <v>221.18</v>
      </c>
      <c r="G414" s="107">
        <f t="shared" si="21"/>
        <v>663.54</v>
      </c>
      <c r="I414" s="98">
        <f t="shared" si="22"/>
        <v>221.18</v>
      </c>
      <c r="L414" s="6">
        <v>221.18</v>
      </c>
    </row>
    <row r="415" spans="1:12" s="1" customFormat="1" x14ac:dyDescent="0.25">
      <c r="A415" s="104" t="s">
        <v>1059</v>
      </c>
      <c r="B415" s="104">
        <v>92896</v>
      </c>
      <c r="C415" s="105" t="s">
        <v>682</v>
      </c>
      <c r="D415" s="104" t="s">
        <v>827</v>
      </c>
      <c r="E415" s="106">
        <v>4</v>
      </c>
      <c r="F415" s="107">
        <f t="shared" si="20"/>
        <v>244.36</v>
      </c>
      <c r="G415" s="107">
        <f t="shared" si="21"/>
        <v>977.44</v>
      </c>
      <c r="I415" s="98">
        <f t="shared" si="22"/>
        <v>244.36</v>
      </c>
      <c r="L415" s="6">
        <v>244.36</v>
      </c>
    </row>
    <row r="416" spans="1:12" s="1" customFormat="1" ht="22.5" x14ac:dyDescent="0.25">
      <c r="A416" s="104" t="s">
        <v>1060</v>
      </c>
      <c r="B416" s="104">
        <v>97599</v>
      </c>
      <c r="C416" s="105" t="s">
        <v>683</v>
      </c>
      <c r="D416" s="104" t="s">
        <v>827</v>
      </c>
      <c r="E416" s="106">
        <v>57</v>
      </c>
      <c r="F416" s="107">
        <f t="shared" si="20"/>
        <v>43.86</v>
      </c>
      <c r="G416" s="107">
        <f t="shared" si="21"/>
        <v>2500.02</v>
      </c>
      <c r="I416" s="98">
        <f t="shared" si="22"/>
        <v>43.86</v>
      </c>
      <c r="L416" s="6">
        <v>43.86</v>
      </c>
    </row>
    <row r="417" spans="1:12" s="1" customFormat="1" ht="22.5" x14ac:dyDescent="0.25">
      <c r="A417" s="104" t="s">
        <v>1061</v>
      </c>
      <c r="B417" s="104">
        <v>72947</v>
      </c>
      <c r="C417" s="105" t="s">
        <v>684</v>
      </c>
      <c r="D417" s="104" t="s">
        <v>65</v>
      </c>
      <c r="E417" s="106">
        <v>12</v>
      </c>
      <c r="F417" s="107">
        <f t="shared" si="20"/>
        <v>24.52</v>
      </c>
      <c r="G417" s="107">
        <f t="shared" si="21"/>
        <v>294.24</v>
      </c>
      <c r="I417" s="98">
        <f t="shared" si="22"/>
        <v>24.52</v>
      </c>
      <c r="L417" s="6">
        <v>24.52</v>
      </c>
    </row>
    <row r="418" spans="1:12" s="1" customFormat="1" x14ac:dyDescent="0.25">
      <c r="A418" s="104" t="s">
        <v>1062</v>
      </c>
      <c r="B418" s="104" t="s">
        <v>269</v>
      </c>
      <c r="C418" s="105" t="s">
        <v>685</v>
      </c>
      <c r="D418" s="104" t="s">
        <v>827</v>
      </c>
      <c r="E418" s="106">
        <v>2</v>
      </c>
      <c r="F418" s="107">
        <f t="shared" si="20"/>
        <v>2039.74</v>
      </c>
      <c r="G418" s="107">
        <f t="shared" si="21"/>
        <v>4079.48</v>
      </c>
      <c r="I418" s="98">
        <f t="shared" si="22"/>
        <v>2039.74</v>
      </c>
      <c r="L418" s="6">
        <v>2039.74</v>
      </c>
    </row>
    <row r="419" spans="1:12" s="1" customFormat="1" x14ac:dyDescent="0.25">
      <c r="A419" s="104" t="s">
        <v>1063</v>
      </c>
      <c r="B419" s="104" t="s">
        <v>298</v>
      </c>
      <c r="C419" s="105" t="s">
        <v>686</v>
      </c>
      <c r="D419" s="104" t="s">
        <v>827</v>
      </c>
      <c r="E419" s="106">
        <v>1</v>
      </c>
      <c r="F419" s="107">
        <f t="shared" si="20"/>
        <v>349.91</v>
      </c>
      <c r="G419" s="107">
        <f t="shared" si="21"/>
        <v>349.91</v>
      </c>
      <c r="I419" s="98">
        <f t="shared" si="22"/>
        <v>349.91</v>
      </c>
      <c r="L419" s="6">
        <v>349.91</v>
      </c>
    </row>
    <row r="420" spans="1:12" s="1" customFormat="1" x14ac:dyDescent="0.25">
      <c r="A420" s="104" t="s">
        <v>1064</v>
      </c>
      <c r="B420" s="104" t="s">
        <v>298</v>
      </c>
      <c r="C420" s="105" t="s">
        <v>687</v>
      </c>
      <c r="D420" s="104" t="s">
        <v>827</v>
      </c>
      <c r="E420" s="106">
        <v>2</v>
      </c>
      <c r="F420" s="107">
        <f t="shared" si="20"/>
        <v>349.91</v>
      </c>
      <c r="G420" s="107">
        <f t="shared" si="21"/>
        <v>699.82</v>
      </c>
      <c r="I420" s="98">
        <f t="shared" si="22"/>
        <v>349.91</v>
      </c>
      <c r="L420" s="6">
        <v>349.91</v>
      </c>
    </row>
    <row r="421" spans="1:12" s="1" customFormat="1" ht="22.5" x14ac:dyDescent="0.25">
      <c r="A421" s="104" t="s">
        <v>1065</v>
      </c>
      <c r="B421" s="104" t="s">
        <v>269</v>
      </c>
      <c r="C421" s="105" t="s">
        <v>688</v>
      </c>
      <c r="D421" s="104" t="s">
        <v>827</v>
      </c>
      <c r="E421" s="106">
        <v>43</v>
      </c>
      <c r="F421" s="107">
        <f t="shared" si="20"/>
        <v>37.090000000000003</v>
      </c>
      <c r="G421" s="107">
        <f t="shared" si="21"/>
        <v>1594.87</v>
      </c>
      <c r="I421" s="98">
        <f t="shared" si="22"/>
        <v>37.090000000000003</v>
      </c>
      <c r="L421" s="6">
        <v>37.090000000000003</v>
      </c>
    </row>
    <row r="422" spans="1:12" s="1" customFormat="1" x14ac:dyDescent="0.25">
      <c r="A422" s="102">
        <v>19</v>
      </c>
      <c r="B422" s="102"/>
      <c r="C422" s="103" t="s">
        <v>689</v>
      </c>
      <c r="D422" s="104"/>
      <c r="E422" s="106"/>
      <c r="F422" s="107">
        <f t="shared" si="20"/>
        <v>0</v>
      </c>
      <c r="G422" s="107">
        <f t="shared" si="21"/>
        <v>0</v>
      </c>
      <c r="H422" s="99">
        <f>SUM(G422:G487)</f>
        <v>292786.3</v>
      </c>
      <c r="I422" s="98">
        <f t="shared" si="22"/>
        <v>0</v>
      </c>
      <c r="L422" s="6"/>
    </row>
    <row r="423" spans="1:12" s="1" customFormat="1" x14ac:dyDescent="0.25">
      <c r="A423" s="104" t="s">
        <v>248</v>
      </c>
      <c r="B423" s="104"/>
      <c r="C423" s="105" t="s">
        <v>690</v>
      </c>
      <c r="D423" s="104"/>
      <c r="E423" s="106"/>
      <c r="F423" s="107">
        <f t="shared" si="20"/>
        <v>0</v>
      </c>
      <c r="G423" s="107">
        <f t="shared" si="21"/>
        <v>0</v>
      </c>
      <c r="I423" s="98">
        <f t="shared" si="22"/>
        <v>0</v>
      </c>
      <c r="L423" s="6"/>
    </row>
    <row r="424" spans="1:12" s="1" customFormat="1" ht="45" x14ac:dyDescent="0.25">
      <c r="A424" s="104" t="s">
        <v>1066</v>
      </c>
      <c r="B424" s="104">
        <v>83463</v>
      </c>
      <c r="C424" s="105" t="s">
        <v>691</v>
      </c>
      <c r="D424" s="104" t="s">
        <v>827</v>
      </c>
      <c r="E424" s="106">
        <v>3</v>
      </c>
      <c r="F424" s="107">
        <f t="shared" si="20"/>
        <v>591.45000000000005</v>
      </c>
      <c r="G424" s="107">
        <f t="shared" si="21"/>
        <v>1774.35</v>
      </c>
      <c r="I424" s="98">
        <f t="shared" si="22"/>
        <v>591.45000000000005</v>
      </c>
      <c r="L424" s="6">
        <v>591.45000000000005</v>
      </c>
    </row>
    <row r="425" spans="1:12" s="1" customFormat="1" ht="45" x14ac:dyDescent="0.25">
      <c r="A425" s="104" t="s">
        <v>1067</v>
      </c>
      <c r="B425" s="104" t="s">
        <v>299</v>
      </c>
      <c r="C425" s="105" t="s">
        <v>692</v>
      </c>
      <c r="D425" s="104" t="s">
        <v>827</v>
      </c>
      <c r="E425" s="106">
        <v>1</v>
      </c>
      <c r="F425" s="107">
        <f t="shared" si="20"/>
        <v>817.83</v>
      </c>
      <c r="G425" s="107">
        <f t="shared" si="21"/>
        <v>817.83</v>
      </c>
      <c r="I425" s="98">
        <f t="shared" si="22"/>
        <v>817.83</v>
      </c>
      <c r="L425" s="6">
        <v>817.83</v>
      </c>
    </row>
    <row r="426" spans="1:12" s="1" customFormat="1" ht="45" x14ac:dyDescent="0.25">
      <c r="A426" s="104" t="s">
        <v>1068</v>
      </c>
      <c r="B426" s="104" t="s">
        <v>300</v>
      </c>
      <c r="C426" s="105" t="s">
        <v>693</v>
      </c>
      <c r="D426" s="104" t="s">
        <v>827</v>
      </c>
      <c r="E426" s="106">
        <v>4</v>
      </c>
      <c r="F426" s="107">
        <f t="shared" si="20"/>
        <v>858.02</v>
      </c>
      <c r="G426" s="107">
        <f t="shared" si="21"/>
        <v>3432.08</v>
      </c>
      <c r="I426" s="98">
        <f t="shared" si="22"/>
        <v>858.02</v>
      </c>
      <c r="L426" s="6">
        <v>858.02</v>
      </c>
    </row>
    <row r="427" spans="1:12" s="1" customFormat="1" x14ac:dyDescent="0.25">
      <c r="A427" s="104" t="s">
        <v>1069</v>
      </c>
      <c r="B427" s="104" t="s">
        <v>301</v>
      </c>
      <c r="C427" s="105" t="s">
        <v>694</v>
      </c>
      <c r="D427" s="104" t="s">
        <v>827</v>
      </c>
      <c r="E427" s="106">
        <v>1</v>
      </c>
      <c r="F427" s="107">
        <f t="shared" si="20"/>
        <v>118.65</v>
      </c>
      <c r="G427" s="107">
        <f t="shared" si="21"/>
        <v>118.65</v>
      </c>
      <c r="I427" s="98">
        <f t="shared" si="22"/>
        <v>118.65</v>
      </c>
      <c r="L427" s="6">
        <v>118.65</v>
      </c>
    </row>
    <row r="428" spans="1:12" s="1" customFormat="1" x14ac:dyDescent="0.25">
      <c r="A428" s="104" t="s">
        <v>249</v>
      </c>
      <c r="B428" s="104"/>
      <c r="C428" s="105" t="s">
        <v>695</v>
      </c>
      <c r="D428" s="104"/>
      <c r="E428" s="106"/>
      <c r="F428" s="107">
        <f t="shared" si="20"/>
        <v>0</v>
      </c>
      <c r="G428" s="107">
        <f t="shared" si="21"/>
        <v>0</v>
      </c>
      <c r="I428" s="98">
        <f t="shared" si="22"/>
        <v>0</v>
      </c>
      <c r="L428" s="6"/>
    </row>
    <row r="429" spans="1:12" s="1" customFormat="1" x14ac:dyDescent="0.25">
      <c r="A429" s="104" t="s">
        <v>1070</v>
      </c>
      <c r="B429" s="104">
        <v>93653</v>
      </c>
      <c r="C429" s="105" t="s">
        <v>696</v>
      </c>
      <c r="D429" s="104" t="s">
        <v>827</v>
      </c>
      <c r="E429" s="106">
        <v>74</v>
      </c>
      <c r="F429" s="107">
        <f t="shared" si="20"/>
        <v>17.88</v>
      </c>
      <c r="G429" s="107">
        <f t="shared" si="21"/>
        <v>1323.12</v>
      </c>
      <c r="I429" s="98">
        <f t="shared" si="22"/>
        <v>17.88</v>
      </c>
      <c r="L429" s="6">
        <v>17.88</v>
      </c>
    </row>
    <row r="430" spans="1:12" s="1" customFormat="1" x14ac:dyDescent="0.25">
      <c r="A430" s="104" t="s">
        <v>1071</v>
      </c>
      <c r="B430" s="104">
        <v>93654</v>
      </c>
      <c r="C430" s="105" t="s">
        <v>697</v>
      </c>
      <c r="D430" s="104" t="s">
        <v>827</v>
      </c>
      <c r="E430" s="106">
        <v>1</v>
      </c>
      <c r="F430" s="107">
        <f t="shared" si="20"/>
        <v>18.649999999999999</v>
      </c>
      <c r="G430" s="107">
        <f t="shared" si="21"/>
        <v>18.649999999999999</v>
      </c>
      <c r="I430" s="98">
        <f t="shared" si="22"/>
        <v>18.649999999999999</v>
      </c>
      <c r="L430" s="6">
        <v>18.649999999999999</v>
      </c>
    </row>
    <row r="431" spans="1:12" s="1" customFormat="1" x14ac:dyDescent="0.25">
      <c r="A431" s="104" t="s">
        <v>1072</v>
      </c>
      <c r="B431" s="104">
        <v>93654</v>
      </c>
      <c r="C431" s="105" t="s">
        <v>698</v>
      </c>
      <c r="D431" s="104" t="s">
        <v>827</v>
      </c>
      <c r="E431" s="106">
        <v>3</v>
      </c>
      <c r="F431" s="107">
        <f t="shared" si="20"/>
        <v>18.649999999999999</v>
      </c>
      <c r="G431" s="107">
        <f t="shared" si="21"/>
        <v>55.95</v>
      </c>
      <c r="I431" s="98">
        <f t="shared" si="22"/>
        <v>18.649999999999999</v>
      </c>
      <c r="L431" s="6">
        <v>18.649999999999999</v>
      </c>
    </row>
    <row r="432" spans="1:12" s="1" customFormat="1" x14ac:dyDescent="0.25">
      <c r="A432" s="104" t="s">
        <v>1073</v>
      </c>
      <c r="B432" s="104">
        <v>93655</v>
      </c>
      <c r="C432" s="105" t="s">
        <v>699</v>
      </c>
      <c r="D432" s="104" t="s">
        <v>827</v>
      </c>
      <c r="E432" s="106">
        <v>23</v>
      </c>
      <c r="F432" s="107">
        <f t="shared" si="20"/>
        <v>20.23</v>
      </c>
      <c r="G432" s="107">
        <f t="shared" si="21"/>
        <v>465.29</v>
      </c>
      <c r="I432" s="98">
        <f t="shared" si="22"/>
        <v>20.23</v>
      </c>
      <c r="L432" s="6">
        <v>20.23</v>
      </c>
    </row>
    <row r="433" spans="1:12" s="1" customFormat="1" x14ac:dyDescent="0.25">
      <c r="A433" s="104" t="s">
        <v>1074</v>
      </c>
      <c r="B433" s="104">
        <v>93657</v>
      </c>
      <c r="C433" s="105" t="s">
        <v>700</v>
      </c>
      <c r="D433" s="104" t="s">
        <v>827</v>
      </c>
      <c r="E433" s="106">
        <v>6</v>
      </c>
      <c r="F433" s="107">
        <f t="shared" si="20"/>
        <v>22.13</v>
      </c>
      <c r="G433" s="107">
        <f t="shared" si="21"/>
        <v>132.78</v>
      </c>
      <c r="I433" s="98">
        <f t="shared" si="22"/>
        <v>22.13</v>
      </c>
      <c r="L433" s="6">
        <v>22.13</v>
      </c>
    </row>
    <row r="434" spans="1:12" s="1" customFormat="1" x14ac:dyDescent="0.25">
      <c r="A434" s="104" t="s">
        <v>1075</v>
      </c>
      <c r="B434" s="104">
        <v>93658</v>
      </c>
      <c r="C434" s="105" t="s">
        <v>701</v>
      </c>
      <c r="D434" s="104" t="s">
        <v>827</v>
      </c>
      <c r="E434" s="106">
        <v>1</v>
      </c>
      <c r="F434" s="107">
        <f t="shared" si="20"/>
        <v>32</v>
      </c>
      <c r="G434" s="107">
        <f t="shared" si="21"/>
        <v>32</v>
      </c>
      <c r="I434" s="98">
        <f t="shared" si="22"/>
        <v>32</v>
      </c>
      <c r="L434" s="6">
        <v>32</v>
      </c>
    </row>
    <row r="435" spans="1:12" s="1" customFormat="1" x14ac:dyDescent="0.25">
      <c r="A435" s="104" t="s">
        <v>1076</v>
      </c>
      <c r="B435" s="104">
        <v>93668</v>
      </c>
      <c r="C435" s="105" t="s">
        <v>702</v>
      </c>
      <c r="D435" s="104" t="s">
        <v>827</v>
      </c>
      <c r="E435" s="106">
        <v>2</v>
      </c>
      <c r="F435" s="107">
        <f t="shared" si="20"/>
        <v>113.75</v>
      </c>
      <c r="G435" s="107">
        <f t="shared" si="21"/>
        <v>227.5</v>
      </c>
      <c r="I435" s="98">
        <f t="shared" si="22"/>
        <v>113.75</v>
      </c>
      <c r="L435" s="6">
        <v>113.75</v>
      </c>
    </row>
    <row r="436" spans="1:12" s="1" customFormat="1" x14ac:dyDescent="0.25">
      <c r="A436" s="104" t="s">
        <v>1077</v>
      </c>
      <c r="B436" s="104">
        <v>93669</v>
      </c>
      <c r="C436" s="105" t="s">
        <v>703</v>
      </c>
      <c r="D436" s="104" t="s">
        <v>827</v>
      </c>
      <c r="E436" s="106">
        <v>2</v>
      </c>
      <c r="F436" s="107">
        <f t="shared" si="20"/>
        <v>118.51</v>
      </c>
      <c r="G436" s="107">
        <f t="shared" si="21"/>
        <v>237.02</v>
      </c>
      <c r="I436" s="98">
        <f t="shared" si="22"/>
        <v>118.51</v>
      </c>
      <c r="L436" s="6">
        <v>118.51</v>
      </c>
    </row>
    <row r="437" spans="1:12" s="1" customFormat="1" x14ac:dyDescent="0.25">
      <c r="A437" s="104" t="s">
        <v>1078</v>
      </c>
      <c r="B437" s="104">
        <v>93671</v>
      </c>
      <c r="C437" s="105" t="s">
        <v>704</v>
      </c>
      <c r="D437" s="104" t="s">
        <v>827</v>
      </c>
      <c r="E437" s="106">
        <v>2</v>
      </c>
      <c r="F437" s="107">
        <f t="shared" si="20"/>
        <v>124.2</v>
      </c>
      <c r="G437" s="107">
        <f t="shared" si="21"/>
        <v>248.4</v>
      </c>
      <c r="I437" s="98">
        <f t="shared" si="22"/>
        <v>124.2</v>
      </c>
      <c r="L437" s="6">
        <v>124.2</v>
      </c>
    </row>
    <row r="438" spans="1:12" s="1" customFormat="1" x14ac:dyDescent="0.25">
      <c r="A438" s="104" t="s">
        <v>1079</v>
      </c>
      <c r="B438" s="104">
        <v>93673</v>
      </c>
      <c r="C438" s="105" t="s">
        <v>705</v>
      </c>
      <c r="D438" s="104" t="s">
        <v>827</v>
      </c>
      <c r="E438" s="106">
        <v>7</v>
      </c>
      <c r="F438" s="107">
        <f t="shared" si="20"/>
        <v>144.44999999999999</v>
      </c>
      <c r="G438" s="107">
        <f t="shared" si="21"/>
        <v>1011.15</v>
      </c>
      <c r="I438" s="98">
        <f t="shared" si="22"/>
        <v>144.44999999999999</v>
      </c>
      <c r="L438" s="6">
        <v>144.44999999999999</v>
      </c>
    </row>
    <row r="439" spans="1:12" s="1" customFormat="1" x14ac:dyDescent="0.25">
      <c r="A439" s="104" t="s">
        <v>1080</v>
      </c>
      <c r="B439" s="104" t="s">
        <v>302</v>
      </c>
      <c r="C439" s="105" t="s">
        <v>706</v>
      </c>
      <c r="D439" s="104" t="s">
        <v>827</v>
      </c>
      <c r="E439" s="106">
        <v>2</v>
      </c>
      <c r="F439" s="107">
        <f t="shared" si="20"/>
        <v>1596.05</v>
      </c>
      <c r="G439" s="107">
        <f t="shared" si="21"/>
        <v>3192.1</v>
      </c>
      <c r="I439" s="98">
        <f t="shared" si="22"/>
        <v>1596.05</v>
      </c>
      <c r="L439" s="6">
        <v>1596.05</v>
      </c>
    </row>
    <row r="440" spans="1:12" s="1" customFormat="1" x14ac:dyDescent="0.25">
      <c r="A440" s="104" t="s">
        <v>1081</v>
      </c>
      <c r="B440" s="104" t="s">
        <v>303</v>
      </c>
      <c r="C440" s="105" t="s">
        <v>707</v>
      </c>
      <c r="D440" s="104" t="s">
        <v>827</v>
      </c>
      <c r="E440" s="106">
        <v>2</v>
      </c>
      <c r="F440" s="107">
        <f t="shared" si="20"/>
        <v>216.71</v>
      </c>
      <c r="G440" s="107">
        <f t="shared" si="21"/>
        <v>433.42</v>
      </c>
      <c r="I440" s="98">
        <f t="shared" si="22"/>
        <v>216.71</v>
      </c>
      <c r="L440" s="6">
        <v>216.71</v>
      </c>
    </row>
    <row r="441" spans="1:12" s="1" customFormat="1" x14ac:dyDescent="0.25">
      <c r="A441" s="104" t="s">
        <v>1082</v>
      </c>
      <c r="B441" s="104" t="s">
        <v>304</v>
      </c>
      <c r="C441" s="105" t="s">
        <v>708</v>
      </c>
      <c r="D441" s="104" t="s">
        <v>827</v>
      </c>
      <c r="E441" s="106">
        <v>1</v>
      </c>
      <c r="F441" s="107">
        <f t="shared" si="20"/>
        <v>370.07</v>
      </c>
      <c r="G441" s="107">
        <f t="shared" si="21"/>
        <v>370.07</v>
      </c>
      <c r="I441" s="98">
        <f t="shared" si="22"/>
        <v>370.07</v>
      </c>
      <c r="L441" s="6">
        <v>370.07</v>
      </c>
    </row>
    <row r="442" spans="1:12" s="1" customFormat="1" x14ac:dyDescent="0.25">
      <c r="A442" s="104" t="s">
        <v>1083</v>
      </c>
      <c r="B442" s="104" t="s">
        <v>304</v>
      </c>
      <c r="C442" s="105" t="s">
        <v>709</v>
      </c>
      <c r="D442" s="104" t="s">
        <v>827</v>
      </c>
      <c r="E442" s="106">
        <v>4</v>
      </c>
      <c r="F442" s="107">
        <f t="shared" si="20"/>
        <v>370.07</v>
      </c>
      <c r="G442" s="107">
        <f t="shared" si="21"/>
        <v>1480.28</v>
      </c>
      <c r="I442" s="98">
        <f t="shared" si="22"/>
        <v>370.07</v>
      </c>
      <c r="L442" s="6">
        <v>370.07</v>
      </c>
    </row>
    <row r="443" spans="1:12" s="1" customFormat="1" x14ac:dyDescent="0.25">
      <c r="A443" s="104" t="s">
        <v>1084</v>
      </c>
      <c r="B443" s="104" t="s">
        <v>304</v>
      </c>
      <c r="C443" s="105" t="s">
        <v>710</v>
      </c>
      <c r="D443" s="104" t="s">
        <v>827</v>
      </c>
      <c r="E443" s="106">
        <v>1</v>
      </c>
      <c r="F443" s="107">
        <f t="shared" si="20"/>
        <v>370.07</v>
      </c>
      <c r="G443" s="107">
        <f t="shared" si="21"/>
        <v>370.07</v>
      </c>
      <c r="I443" s="98">
        <f t="shared" si="22"/>
        <v>370.07</v>
      </c>
      <c r="L443" s="6">
        <v>370.07</v>
      </c>
    </row>
    <row r="444" spans="1:12" s="1" customFormat="1" x14ac:dyDescent="0.25">
      <c r="A444" s="104" t="s">
        <v>1085</v>
      </c>
      <c r="B444" s="104" t="s">
        <v>305</v>
      </c>
      <c r="C444" s="105" t="s">
        <v>711</v>
      </c>
      <c r="D444" s="104" t="s">
        <v>827</v>
      </c>
      <c r="E444" s="106">
        <v>28</v>
      </c>
      <c r="F444" s="107">
        <f t="shared" si="20"/>
        <v>185.72</v>
      </c>
      <c r="G444" s="107">
        <f t="shared" si="21"/>
        <v>5200.16</v>
      </c>
      <c r="I444" s="98">
        <f t="shared" si="22"/>
        <v>185.72</v>
      </c>
      <c r="L444" s="6">
        <v>185.72</v>
      </c>
    </row>
    <row r="445" spans="1:12" s="1" customFormat="1" x14ac:dyDescent="0.25">
      <c r="A445" s="104" t="s">
        <v>1086</v>
      </c>
      <c r="B445" s="104" t="s">
        <v>305</v>
      </c>
      <c r="C445" s="105" t="s">
        <v>712</v>
      </c>
      <c r="D445" s="104" t="s">
        <v>827</v>
      </c>
      <c r="E445" s="106">
        <v>8</v>
      </c>
      <c r="F445" s="107">
        <f t="shared" si="20"/>
        <v>185.72</v>
      </c>
      <c r="G445" s="107">
        <f t="shared" si="21"/>
        <v>1485.76</v>
      </c>
      <c r="I445" s="98">
        <f t="shared" si="22"/>
        <v>185.72</v>
      </c>
      <c r="L445" s="6">
        <v>185.72</v>
      </c>
    </row>
    <row r="446" spans="1:12" s="1" customFormat="1" x14ac:dyDescent="0.25">
      <c r="A446" s="104" t="s">
        <v>250</v>
      </c>
      <c r="B446" s="104"/>
      <c r="C446" s="105" t="s">
        <v>713</v>
      </c>
      <c r="D446" s="104"/>
      <c r="E446" s="106"/>
      <c r="F446" s="107">
        <f t="shared" si="20"/>
        <v>0</v>
      </c>
      <c r="G446" s="107">
        <f t="shared" si="21"/>
        <v>0</v>
      </c>
      <c r="I446" s="98">
        <f t="shared" si="22"/>
        <v>0</v>
      </c>
      <c r="L446" s="6"/>
    </row>
    <row r="447" spans="1:12" s="1" customFormat="1" ht="22.5" x14ac:dyDescent="0.25">
      <c r="A447" s="104" t="s">
        <v>1087</v>
      </c>
      <c r="B447" s="104">
        <v>91834</v>
      </c>
      <c r="C447" s="105" t="s">
        <v>714</v>
      </c>
      <c r="D447" s="104" t="s">
        <v>830</v>
      </c>
      <c r="E447" s="106">
        <v>701.6</v>
      </c>
      <c r="F447" s="107">
        <f t="shared" si="20"/>
        <v>11.58</v>
      </c>
      <c r="G447" s="107">
        <f t="shared" si="21"/>
        <v>8124.53</v>
      </c>
      <c r="I447" s="98">
        <f t="shared" si="22"/>
        <v>11.58</v>
      </c>
      <c r="L447" s="6">
        <v>11.58</v>
      </c>
    </row>
    <row r="448" spans="1:12" s="1" customFormat="1" ht="22.5" x14ac:dyDescent="0.25">
      <c r="A448" s="104" t="s">
        <v>1088</v>
      </c>
      <c r="B448" s="104">
        <v>91836</v>
      </c>
      <c r="C448" s="105" t="s">
        <v>715</v>
      </c>
      <c r="D448" s="104" t="s">
        <v>830</v>
      </c>
      <c r="E448" s="106">
        <v>288.60000000000002</v>
      </c>
      <c r="F448" s="107">
        <f t="shared" si="20"/>
        <v>15.19</v>
      </c>
      <c r="G448" s="107">
        <f t="shared" si="21"/>
        <v>4383.83</v>
      </c>
      <c r="I448" s="98">
        <f t="shared" si="22"/>
        <v>15.19</v>
      </c>
      <c r="L448" s="6">
        <v>15.19</v>
      </c>
    </row>
    <row r="449" spans="1:12" s="1" customFormat="1" ht="22.5" x14ac:dyDescent="0.25">
      <c r="A449" s="104" t="s">
        <v>1089</v>
      </c>
      <c r="B449" s="104">
        <v>93008</v>
      </c>
      <c r="C449" s="105" t="s">
        <v>716</v>
      </c>
      <c r="D449" s="104" t="s">
        <v>830</v>
      </c>
      <c r="E449" s="106">
        <v>418.5</v>
      </c>
      <c r="F449" s="107">
        <f t="shared" si="20"/>
        <v>21.5</v>
      </c>
      <c r="G449" s="107">
        <f t="shared" si="21"/>
        <v>8997.75</v>
      </c>
      <c r="I449" s="98">
        <f t="shared" si="22"/>
        <v>21.5</v>
      </c>
      <c r="L449" s="6">
        <v>21.5</v>
      </c>
    </row>
    <row r="450" spans="1:12" s="1" customFormat="1" ht="22.5" x14ac:dyDescent="0.25">
      <c r="A450" s="104" t="s">
        <v>1090</v>
      </c>
      <c r="B450" s="104">
        <v>93010</v>
      </c>
      <c r="C450" s="105" t="s">
        <v>717</v>
      </c>
      <c r="D450" s="104" t="s">
        <v>830</v>
      </c>
      <c r="E450" s="106">
        <v>2.1</v>
      </c>
      <c r="F450" s="107">
        <f t="shared" si="20"/>
        <v>44.14</v>
      </c>
      <c r="G450" s="107">
        <f t="shared" si="21"/>
        <v>92.69</v>
      </c>
      <c r="I450" s="98">
        <f t="shared" si="22"/>
        <v>44.14</v>
      </c>
      <c r="L450" s="6">
        <v>44.14</v>
      </c>
    </row>
    <row r="451" spans="1:12" s="1" customFormat="1" x14ac:dyDescent="0.25">
      <c r="A451" s="104" t="s">
        <v>1091</v>
      </c>
      <c r="B451" s="104">
        <v>93011</v>
      </c>
      <c r="C451" s="105" t="s">
        <v>718</v>
      </c>
      <c r="D451" s="104" t="s">
        <v>830</v>
      </c>
      <c r="E451" s="106">
        <v>25.4</v>
      </c>
      <c r="F451" s="107">
        <f t="shared" si="20"/>
        <v>54</v>
      </c>
      <c r="G451" s="107">
        <f t="shared" si="21"/>
        <v>1371.6</v>
      </c>
      <c r="I451" s="98">
        <f t="shared" si="22"/>
        <v>54</v>
      </c>
      <c r="L451" s="6">
        <v>54</v>
      </c>
    </row>
    <row r="452" spans="1:12" s="1" customFormat="1" x14ac:dyDescent="0.25">
      <c r="A452" s="104" t="s">
        <v>1092</v>
      </c>
      <c r="B452" s="104">
        <v>95745</v>
      </c>
      <c r="C452" s="105" t="s">
        <v>719</v>
      </c>
      <c r="D452" s="104" t="s">
        <v>830</v>
      </c>
      <c r="E452" s="106">
        <v>40.6</v>
      </c>
      <c r="F452" s="107">
        <f t="shared" si="20"/>
        <v>21.96</v>
      </c>
      <c r="G452" s="107">
        <f t="shared" si="21"/>
        <v>891.58</v>
      </c>
      <c r="I452" s="98">
        <f t="shared" si="22"/>
        <v>21.96</v>
      </c>
      <c r="L452" s="6">
        <v>21.96</v>
      </c>
    </row>
    <row r="453" spans="1:12" s="1" customFormat="1" ht="22.5" x14ac:dyDescent="0.25">
      <c r="A453" s="104" t="s">
        <v>1093</v>
      </c>
      <c r="B453" s="104">
        <v>83446</v>
      </c>
      <c r="C453" s="105" t="s">
        <v>720</v>
      </c>
      <c r="D453" s="104" t="s">
        <v>827</v>
      </c>
      <c r="E453" s="106">
        <v>14</v>
      </c>
      <c r="F453" s="107">
        <f t="shared" si="20"/>
        <v>177.59</v>
      </c>
      <c r="G453" s="107">
        <f t="shared" si="21"/>
        <v>2486.2600000000002</v>
      </c>
      <c r="I453" s="98">
        <f t="shared" si="22"/>
        <v>177.59</v>
      </c>
      <c r="L453" s="6">
        <v>177.59</v>
      </c>
    </row>
    <row r="454" spans="1:12" s="1" customFormat="1" x14ac:dyDescent="0.25">
      <c r="A454" s="104" t="s">
        <v>1094</v>
      </c>
      <c r="B454" s="104">
        <v>100556</v>
      </c>
      <c r="C454" s="105" t="s">
        <v>721</v>
      </c>
      <c r="D454" s="104" t="s">
        <v>827</v>
      </c>
      <c r="E454" s="106">
        <v>2</v>
      </c>
      <c r="F454" s="107">
        <f t="shared" si="20"/>
        <v>56.57</v>
      </c>
      <c r="G454" s="107">
        <f t="shared" si="21"/>
        <v>113.14</v>
      </c>
      <c r="I454" s="98">
        <f t="shared" si="22"/>
        <v>56.57</v>
      </c>
      <c r="L454" s="6">
        <v>56.57</v>
      </c>
    </row>
    <row r="455" spans="1:12" s="1" customFormat="1" x14ac:dyDescent="0.25">
      <c r="A455" s="104" t="s">
        <v>1095</v>
      </c>
      <c r="B455" s="104">
        <v>91940</v>
      </c>
      <c r="C455" s="105" t="s">
        <v>722</v>
      </c>
      <c r="D455" s="104" t="s">
        <v>827</v>
      </c>
      <c r="E455" s="106">
        <v>279</v>
      </c>
      <c r="F455" s="107">
        <f t="shared" si="20"/>
        <v>20.04</v>
      </c>
      <c r="G455" s="107">
        <f t="shared" si="21"/>
        <v>5591.16</v>
      </c>
      <c r="I455" s="98">
        <f t="shared" si="22"/>
        <v>20.04</v>
      </c>
      <c r="L455" s="6">
        <v>20.04</v>
      </c>
    </row>
    <row r="456" spans="1:12" s="1" customFormat="1" x14ac:dyDescent="0.25">
      <c r="A456" s="104" t="s">
        <v>1096</v>
      </c>
      <c r="B456" s="104">
        <v>91937</v>
      </c>
      <c r="C456" s="105" t="s">
        <v>723</v>
      </c>
      <c r="D456" s="104" t="s">
        <v>827</v>
      </c>
      <c r="E456" s="106">
        <v>168</v>
      </c>
      <c r="F456" s="107">
        <f t="shared" si="20"/>
        <v>15.82</v>
      </c>
      <c r="G456" s="107">
        <f t="shared" si="21"/>
        <v>2657.76</v>
      </c>
      <c r="I456" s="98">
        <f t="shared" si="22"/>
        <v>15.82</v>
      </c>
      <c r="L456" s="6">
        <v>15.82</v>
      </c>
    </row>
    <row r="457" spans="1:12" s="1" customFormat="1" x14ac:dyDescent="0.25">
      <c r="A457" s="104" t="s">
        <v>251</v>
      </c>
      <c r="B457" s="104"/>
      <c r="C457" s="105" t="s">
        <v>724</v>
      </c>
      <c r="D457" s="104"/>
      <c r="E457" s="106"/>
      <c r="F457" s="107">
        <f t="shared" si="20"/>
        <v>0</v>
      </c>
      <c r="G457" s="107">
        <f t="shared" si="21"/>
        <v>0</v>
      </c>
      <c r="I457" s="98">
        <f t="shared" si="22"/>
        <v>0</v>
      </c>
      <c r="L457" s="6"/>
    </row>
    <row r="458" spans="1:12" s="1" customFormat="1" x14ac:dyDescent="0.25">
      <c r="A458" s="104" t="s">
        <v>1097</v>
      </c>
      <c r="B458" s="104">
        <v>91926</v>
      </c>
      <c r="C458" s="105" t="s">
        <v>725</v>
      </c>
      <c r="D458" s="104" t="s">
        <v>830</v>
      </c>
      <c r="E458" s="106">
        <v>8267.9</v>
      </c>
      <c r="F458" s="107">
        <f t="shared" si="20"/>
        <v>5.22</v>
      </c>
      <c r="G458" s="107">
        <f t="shared" si="21"/>
        <v>43158.44</v>
      </c>
      <c r="I458" s="98">
        <f t="shared" si="22"/>
        <v>5.22</v>
      </c>
      <c r="L458" s="6">
        <v>5.22</v>
      </c>
    </row>
    <row r="459" spans="1:12" s="1" customFormat="1" x14ac:dyDescent="0.25">
      <c r="A459" s="104" t="s">
        <v>1098</v>
      </c>
      <c r="B459" s="104">
        <v>91928</v>
      </c>
      <c r="C459" s="105" t="s">
        <v>726</v>
      </c>
      <c r="D459" s="104" t="s">
        <v>830</v>
      </c>
      <c r="E459" s="106">
        <v>266.5</v>
      </c>
      <c r="F459" s="107">
        <f t="shared" si="20"/>
        <v>8.4700000000000006</v>
      </c>
      <c r="G459" s="107">
        <f t="shared" si="21"/>
        <v>2257.2600000000002</v>
      </c>
      <c r="I459" s="98">
        <f t="shared" si="22"/>
        <v>8.4700000000000006</v>
      </c>
      <c r="L459" s="6">
        <v>8.4700000000000006</v>
      </c>
    </row>
    <row r="460" spans="1:12" s="1" customFormat="1" x14ac:dyDescent="0.25">
      <c r="A460" s="104" t="s">
        <v>1099</v>
      </c>
      <c r="B460" s="104">
        <v>91930</v>
      </c>
      <c r="C460" s="105" t="s">
        <v>727</v>
      </c>
      <c r="D460" s="104" t="s">
        <v>830</v>
      </c>
      <c r="E460" s="106">
        <v>1087.4000000000001</v>
      </c>
      <c r="F460" s="107">
        <f t="shared" si="20"/>
        <v>11.59</v>
      </c>
      <c r="G460" s="107">
        <f t="shared" si="21"/>
        <v>12602.97</v>
      </c>
      <c r="I460" s="98">
        <f t="shared" si="22"/>
        <v>11.59</v>
      </c>
      <c r="L460" s="6">
        <v>11.59</v>
      </c>
    </row>
    <row r="461" spans="1:12" s="1" customFormat="1" x14ac:dyDescent="0.25">
      <c r="A461" s="104" t="s">
        <v>1100</v>
      </c>
      <c r="B461" s="104">
        <v>91932</v>
      </c>
      <c r="C461" s="105" t="s">
        <v>728</v>
      </c>
      <c r="D461" s="104" t="s">
        <v>830</v>
      </c>
      <c r="E461" s="106">
        <v>555.29999999999995</v>
      </c>
      <c r="F461" s="107">
        <f t="shared" ref="F461:F524" si="23">ROUND(I461,2)</f>
        <v>19.04</v>
      </c>
      <c r="G461" s="107">
        <f t="shared" ref="G461:G524" si="24">ROUND(F461*E461,2)</f>
        <v>10572.91</v>
      </c>
      <c r="I461" s="98">
        <f t="shared" ref="I461:I524" si="25">ROUND(L461-(L461*$K$10),2)</f>
        <v>19.04</v>
      </c>
      <c r="L461" s="6">
        <v>19.04</v>
      </c>
    </row>
    <row r="462" spans="1:12" s="1" customFormat="1" x14ac:dyDescent="0.25">
      <c r="A462" s="104" t="s">
        <v>1101</v>
      </c>
      <c r="B462" s="104">
        <v>91934</v>
      </c>
      <c r="C462" s="105" t="s">
        <v>729</v>
      </c>
      <c r="D462" s="104" t="s">
        <v>830</v>
      </c>
      <c r="E462" s="106">
        <v>299.89999999999998</v>
      </c>
      <c r="F462" s="107">
        <f t="shared" si="23"/>
        <v>29.1</v>
      </c>
      <c r="G462" s="107">
        <f t="shared" si="24"/>
        <v>8727.09</v>
      </c>
      <c r="I462" s="98">
        <f t="shared" si="25"/>
        <v>29.1</v>
      </c>
      <c r="L462" s="6">
        <v>29.1</v>
      </c>
    </row>
    <row r="463" spans="1:12" s="1" customFormat="1" x14ac:dyDescent="0.25">
      <c r="A463" s="104" t="s">
        <v>1102</v>
      </c>
      <c r="B463" s="104">
        <v>92983</v>
      </c>
      <c r="C463" s="105" t="s">
        <v>730</v>
      </c>
      <c r="D463" s="104" t="s">
        <v>830</v>
      </c>
      <c r="E463" s="106">
        <v>196.5</v>
      </c>
      <c r="F463" s="107">
        <f t="shared" si="23"/>
        <v>33.92</v>
      </c>
      <c r="G463" s="107">
        <f t="shared" si="24"/>
        <v>6665.28</v>
      </c>
      <c r="I463" s="98">
        <f t="shared" si="25"/>
        <v>33.92</v>
      </c>
      <c r="L463" s="6">
        <v>33.92</v>
      </c>
    </row>
    <row r="464" spans="1:12" s="1" customFormat="1" x14ac:dyDescent="0.25">
      <c r="A464" s="104" t="s">
        <v>1103</v>
      </c>
      <c r="B464" s="104">
        <v>92987</v>
      </c>
      <c r="C464" s="105" t="s">
        <v>731</v>
      </c>
      <c r="D464" s="104" t="s">
        <v>830</v>
      </c>
      <c r="E464" s="106">
        <v>607.20000000000005</v>
      </c>
      <c r="F464" s="107">
        <f t="shared" si="23"/>
        <v>65.78</v>
      </c>
      <c r="G464" s="107">
        <f t="shared" si="24"/>
        <v>39941.620000000003</v>
      </c>
      <c r="I464" s="98">
        <f t="shared" si="25"/>
        <v>65.78</v>
      </c>
      <c r="L464" s="6">
        <v>65.78</v>
      </c>
    </row>
    <row r="465" spans="1:12" s="1" customFormat="1" x14ac:dyDescent="0.25">
      <c r="A465" s="104" t="s">
        <v>1104</v>
      </c>
      <c r="B465" s="104">
        <v>92991</v>
      </c>
      <c r="C465" s="105" t="s">
        <v>732</v>
      </c>
      <c r="D465" s="104" t="s">
        <v>830</v>
      </c>
      <c r="E465" s="106">
        <v>59.8</v>
      </c>
      <c r="F465" s="107">
        <f t="shared" si="23"/>
        <v>119.19</v>
      </c>
      <c r="G465" s="107">
        <f t="shared" si="24"/>
        <v>7127.56</v>
      </c>
      <c r="I465" s="98">
        <f t="shared" si="25"/>
        <v>119.19</v>
      </c>
      <c r="L465" s="6">
        <v>119.19</v>
      </c>
    </row>
    <row r="466" spans="1:12" s="1" customFormat="1" ht="22.5" x14ac:dyDescent="0.25">
      <c r="A466" s="104" t="s">
        <v>1105</v>
      </c>
      <c r="B466" s="104">
        <v>92995</v>
      </c>
      <c r="C466" s="105" t="s">
        <v>733</v>
      </c>
      <c r="D466" s="104" t="s">
        <v>830</v>
      </c>
      <c r="E466" s="106">
        <v>184.3</v>
      </c>
      <c r="F466" s="107">
        <f t="shared" si="23"/>
        <v>190.12</v>
      </c>
      <c r="G466" s="107">
        <f t="shared" si="24"/>
        <v>35039.120000000003</v>
      </c>
      <c r="I466" s="98">
        <f t="shared" si="25"/>
        <v>190.12</v>
      </c>
      <c r="L466" s="6">
        <v>190.12</v>
      </c>
    </row>
    <row r="467" spans="1:12" s="1" customFormat="1" x14ac:dyDescent="0.25">
      <c r="A467" s="104" t="s">
        <v>1106</v>
      </c>
      <c r="B467" s="104"/>
      <c r="C467" s="105" t="s">
        <v>734</v>
      </c>
      <c r="D467" s="104"/>
      <c r="E467" s="106"/>
      <c r="F467" s="107">
        <f t="shared" si="23"/>
        <v>0</v>
      </c>
      <c r="G467" s="107">
        <f t="shared" si="24"/>
        <v>0</v>
      </c>
      <c r="I467" s="98">
        <f t="shared" si="25"/>
        <v>0</v>
      </c>
      <c r="L467" s="6"/>
    </row>
    <row r="468" spans="1:12" s="1" customFormat="1" x14ac:dyDescent="0.25">
      <c r="A468" s="104" t="s">
        <v>1107</v>
      </c>
      <c r="B468" s="104" t="s">
        <v>306</v>
      </c>
      <c r="C468" s="105" t="s">
        <v>735</v>
      </c>
      <c r="D468" s="104" t="s">
        <v>830</v>
      </c>
      <c r="E468" s="106">
        <v>86.1</v>
      </c>
      <c r="F468" s="107">
        <f t="shared" si="23"/>
        <v>177.56</v>
      </c>
      <c r="G468" s="107">
        <f t="shared" si="24"/>
        <v>15287.92</v>
      </c>
      <c r="I468" s="98">
        <f t="shared" si="25"/>
        <v>177.56</v>
      </c>
      <c r="L468" s="6">
        <v>177.56</v>
      </c>
    </row>
    <row r="469" spans="1:12" s="1" customFormat="1" x14ac:dyDescent="0.25">
      <c r="A469" s="104" t="s">
        <v>1108</v>
      </c>
      <c r="B469" s="104"/>
      <c r="C469" s="105" t="s">
        <v>736</v>
      </c>
      <c r="D469" s="104"/>
      <c r="E469" s="106"/>
      <c r="F469" s="107">
        <f t="shared" si="23"/>
        <v>0</v>
      </c>
      <c r="G469" s="107">
        <f t="shared" si="24"/>
        <v>0</v>
      </c>
      <c r="I469" s="98">
        <f t="shared" si="25"/>
        <v>0</v>
      </c>
      <c r="L469" s="6"/>
    </row>
    <row r="470" spans="1:12" s="1" customFormat="1" x14ac:dyDescent="0.25">
      <c r="A470" s="104" t="s">
        <v>1109</v>
      </c>
      <c r="B470" s="104">
        <v>91996</v>
      </c>
      <c r="C470" s="105" t="s">
        <v>737</v>
      </c>
      <c r="D470" s="104" t="s">
        <v>827</v>
      </c>
      <c r="E470" s="106">
        <v>143</v>
      </c>
      <c r="F470" s="107">
        <f t="shared" si="23"/>
        <v>43.55</v>
      </c>
      <c r="G470" s="107">
        <f t="shared" si="24"/>
        <v>6227.65</v>
      </c>
      <c r="I470" s="98">
        <f t="shared" si="25"/>
        <v>43.55</v>
      </c>
      <c r="L470" s="6">
        <v>43.55</v>
      </c>
    </row>
    <row r="471" spans="1:12" s="1" customFormat="1" x14ac:dyDescent="0.25">
      <c r="A471" s="104" t="s">
        <v>1110</v>
      </c>
      <c r="B471" s="104">
        <v>91997</v>
      </c>
      <c r="C471" s="105" t="s">
        <v>738</v>
      </c>
      <c r="D471" s="104" t="s">
        <v>827</v>
      </c>
      <c r="E471" s="106">
        <v>34</v>
      </c>
      <c r="F471" s="107">
        <f t="shared" si="23"/>
        <v>47.08</v>
      </c>
      <c r="G471" s="107">
        <f t="shared" si="24"/>
        <v>1600.72</v>
      </c>
      <c r="I471" s="98">
        <f t="shared" si="25"/>
        <v>47.08</v>
      </c>
      <c r="L471" s="6">
        <v>47.08</v>
      </c>
    </row>
    <row r="472" spans="1:12" s="1" customFormat="1" x14ac:dyDescent="0.25">
      <c r="A472" s="104" t="s">
        <v>1111</v>
      </c>
      <c r="B472" s="104">
        <v>92002</v>
      </c>
      <c r="C472" s="105" t="s">
        <v>739</v>
      </c>
      <c r="D472" s="104" t="s">
        <v>827</v>
      </c>
      <c r="E472" s="106">
        <v>6</v>
      </c>
      <c r="F472" s="107">
        <f t="shared" si="23"/>
        <v>60.2</v>
      </c>
      <c r="G472" s="107">
        <f t="shared" si="24"/>
        <v>361.2</v>
      </c>
      <c r="I472" s="98">
        <f t="shared" si="25"/>
        <v>60.2</v>
      </c>
      <c r="L472" s="6">
        <v>60.2</v>
      </c>
    </row>
    <row r="473" spans="1:12" s="1" customFormat="1" x14ac:dyDescent="0.25">
      <c r="A473" s="104" t="s">
        <v>1112</v>
      </c>
      <c r="B473" s="104">
        <v>92023</v>
      </c>
      <c r="C473" s="105" t="s">
        <v>740</v>
      </c>
      <c r="D473" s="104" t="s">
        <v>827</v>
      </c>
      <c r="E473" s="106">
        <v>37</v>
      </c>
      <c r="F473" s="107">
        <f t="shared" si="23"/>
        <v>64.959999999999994</v>
      </c>
      <c r="G473" s="107">
        <f t="shared" si="24"/>
        <v>2403.52</v>
      </c>
      <c r="I473" s="98">
        <f t="shared" si="25"/>
        <v>64.959999999999994</v>
      </c>
      <c r="L473" s="6">
        <v>64.959999999999994</v>
      </c>
    </row>
    <row r="474" spans="1:12" s="1" customFormat="1" x14ac:dyDescent="0.25">
      <c r="A474" s="104" t="s">
        <v>1113</v>
      </c>
      <c r="B474" s="104">
        <v>92027</v>
      </c>
      <c r="C474" s="105" t="s">
        <v>741</v>
      </c>
      <c r="D474" s="104" t="s">
        <v>827</v>
      </c>
      <c r="E474" s="106">
        <v>4</v>
      </c>
      <c r="F474" s="107">
        <f t="shared" si="23"/>
        <v>86.45</v>
      </c>
      <c r="G474" s="107">
        <f t="shared" si="24"/>
        <v>345.8</v>
      </c>
      <c r="I474" s="98">
        <f t="shared" si="25"/>
        <v>86.45</v>
      </c>
      <c r="L474" s="6">
        <v>86.45</v>
      </c>
    </row>
    <row r="475" spans="1:12" s="1" customFormat="1" x14ac:dyDescent="0.25">
      <c r="A475" s="104" t="s">
        <v>1114</v>
      </c>
      <c r="B475" s="104">
        <v>92023</v>
      </c>
      <c r="C475" s="105" t="s">
        <v>742</v>
      </c>
      <c r="D475" s="104" t="s">
        <v>827</v>
      </c>
      <c r="E475" s="106">
        <v>15</v>
      </c>
      <c r="F475" s="107">
        <f t="shared" si="23"/>
        <v>64.959999999999994</v>
      </c>
      <c r="G475" s="107">
        <f t="shared" si="24"/>
        <v>974.4</v>
      </c>
      <c r="I475" s="98">
        <f t="shared" si="25"/>
        <v>64.959999999999994</v>
      </c>
      <c r="L475" s="6">
        <v>64.959999999999994</v>
      </c>
    </row>
    <row r="476" spans="1:12" s="1" customFormat="1" x14ac:dyDescent="0.25">
      <c r="A476" s="104" t="s">
        <v>1115</v>
      </c>
      <c r="B476" s="104">
        <v>91953</v>
      </c>
      <c r="C476" s="105" t="s">
        <v>743</v>
      </c>
      <c r="D476" s="104" t="s">
        <v>827</v>
      </c>
      <c r="E476" s="106">
        <v>11</v>
      </c>
      <c r="F476" s="107">
        <f t="shared" si="23"/>
        <v>36.79</v>
      </c>
      <c r="G476" s="107">
        <f t="shared" si="24"/>
        <v>404.69</v>
      </c>
      <c r="I476" s="98">
        <f t="shared" si="25"/>
        <v>36.79</v>
      </c>
      <c r="L476" s="6">
        <v>36.79</v>
      </c>
    </row>
    <row r="477" spans="1:12" s="1" customFormat="1" x14ac:dyDescent="0.25">
      <c r="A477" s="104" t="s">
        <v>1116</v>
      </c>
      <c r="B477" s="104">
        <v>91959</v>
      </c>
      <c r="C477" s="105" t="s">
        <v>744</v>
      </c>
      <c r="D477" s="104" t="s">
        <v>827</v>
      </c>
      <c r="E477" s="106">
        <v>4</v>
      </c>
      <c r="F477" s="107">
        <f t="shared" si="23"/>
        <v>58.26</v>
      </c>
      <c r="G477" s="107">
        <f t="shared" si="24"/>
        <v>233.04</v>
      </c>
      <c r="I477" s="98">
        <f t="shared" si="25"/>
        <v>58.26</v>
      </c>
      <c r="L477" s="6">
        <v>58.26</v>
      </c>
    </row>
    <row r="478" spans="1:12" s="1" customFormat="1" x14ac:dyDescent="0.25">
      <c r="A478" s="104" t="s">
        <v>1117</v>
      </c>
      <c r="B478" s="104">
        <v>91967</v>
      </c>
      <c r="C478" s="105" t="s">
        <v>745</v>
      </c>
      <c r="D478" s="104" t="s">
        <v>827</v>
      </c>
      <c r="E478" s="106">
        <v>1</v>
      </c>
      <c r="F478" s="107">
        <f t="shared" si="23"/>
        <v>79.75</v>
      </c>
      <c r="G478" s="107">
        <f t="shared" si="24"/>
        <v>79.75</v>
      </c>
      <c r="I478" s="98">
        <f t="shared" si="25"/>
        <v>79.75</v>
      </c>
      <c r="L478" s="6">
        <v>79.75</v>
      </c>
    </row>
    <row r="479" spans="1:12" s="1" customFormat="1" x14ac:dyDescent="0.25">
      <c r="A479" s="104" t="s">
        <v>1118</v>
      </c>
      <c r="B479" s="104">
        <v>91996</v>
      </c>
      <c r="C479" s="105" t="s">
        <v>746</v>
      </c>
      <c r="D479" s="104" t="s">
        <v>827</v>
      </c>
      <c r="E479" s="106">
        <v>12</v>
      </c>
      <c r="F479" s="107">
        <f t="shared" si="23"/>
        <v>43.55</v>
      </c>
      <c r="G479" s="107">
        <f t="shared" si="24"/>
        <v>522.6</v>
      </c>
      <c r="I479" s="98">
        <f t="shared" si="25"/>
        <v>43.55</v>
      </c>
      <c r="L479" s="6">
        <v>43.55</v>
      </c>
    </row>
    <row r="480" spans="1:12" s="1" customFormat="1" x14ac:dyDescent="0.25">
      <c r="A480" s="104" t="s">
        <v>1119</v>
      </c>
      <c r="B480" s="104">
        <v>97586</v>
      </c>
      <c r="C480" s="105" t="s">
        <v>747</v>
      </c>
      <c r="D480" s="104" t="s">
        <v>827</v>
      </c>
      <c r="E480" s="106">
        <v>8</v>
      </c>
      <c r="F480" s="107">
        <f t="shared" si="23"/>
        <v>129.85</v>
      </c>
      <c r="G480" s="107">
        <f t="shared" si="24"/>
        <v>1038.8</v>
      </c>
      <c r="I480" s="98">
        <f t="shared" si="25"/>
        <v>129.85</v>
      </c>
      <c r="L480" s="6">
        <v>129.85</v>
      </c>
    </row>
    <row r="481" spans="1:12" s="1" customFormat="1" x14ac:dyDescent="0.25">
      <c r="A481" s="104" t="s">
        <v>1120</v>
      </c>
      <c r="B481" s="104" t="s">
        <v>307</v>
      </c>
      <c r="C481" s="105" t="s">
        <v>748</v>
      </c>
      <c r="D481" s="104" t="s">
        <v>827</v>
      </c>
      <c r="E481" s="106">
        <v>18</v>
      </c>
      <c r="F481" s="107">
        <f t="shared" si="23"/>
        <v>151.33000000000001</v>
      </c>
      <c r="G481" s="107">
        <f t="shared" si="24"/>
        <v>2723.94</v>
      </c>
      <c r="I481" s="98">
        <f t="shared" si="25"/>
        <v>151.33000000000001</v>
      </c>
      <c r="L481" s="6">
        <v>151.33000000000001</v>
      </c>
    </row>
    <row r="482" spans="1:12" s="1" customFormat="1" x14ac:dyDescent="0.25">
      <c r="A482" s="104" t="s">
        <v>1121</v>
      </c>
      <c r="B482" s="104" t="s">
        <v>308</v>
      </c>
      <c r="C482" s="105" t="s">
        <v>749</v>
      </c>
      <c r="D482" s="104" t="s">
        <v>827</v>
      </c>
      <c r="E482" s="106">
        <v>102</v>
      </c>
      <c r="F482" s="107">
        <f t="shared" si="23"/>
        <v>203.46</v>
      </c>
      <c r="G482" s="107">
        <f t="shared" si="24"/>
        <v>20752.919999999998</v>
      </c>
      <c r="I482" s="98">
        <f t="shared" si="25"/>
        <v>203.46</v>
      </c>
      <c r="L482" s="6">
        <v>203.46</v>
      </c>
    </row>
    <row r="483" spans="1:12" s="1" customFormat="1" x14ac:dyDescent="0.25">
      <c r="A483" s="104" t="s">
        <v>1122</v>
      </c>
      <c r="B483" s="104" t="s">
        <v>309</v>
      </c>
      <c r="C483" s="105" t="s">
        <v>750</v>
      </c>
      <c r="D483" s="104" t="s">
        <v>827</v>
      </c>
      <c r="E483" s="106">
        <v>40</v>
      </c>
      <c r="F483" s="107">
        <f t="shared" si="23"/>
        <v>208.46</v>
      </c>
      <c r="G483" s="107">
        <f t="shared" si="24"/>
        <v>8338.4</v>
      </c>
      <c r="I483" s="98">
        <f t="shared" si="25"/>
        <v>208.46</v>
      </c>
      <c r="L483" s="6">
        <v>208.46</v>
      </c>
    </row>
    <row r="484" spans="1:12" s="1" customFormat="1" x14ac:dyDescent="0.25">
      <c r="A484" s="104" t="s">
        <v>1123</v>
      </c>
      <c r="B484" s="104" t="s">
        <v>310</v>
      </c>
      <c r="C484" s="105" t="s">
        <v>751</v>
      </c>
      <c r="D484" s="104" t="s">
        <v>827</v>
      </c>
      <c r="E484" s="106">
        <v>9</v>
      </c>
      <c r="F484" s="107">
        <f t="shared" si="23"/>
        <v>267.49</v>
      </c>
      <c r="G484" s="107">
        <f t="shared" si="24"/>
        <v>2407.41</v>
      </c>
      <c r="I484" s="98">
        <f t="shared" si="25"/>
        <v>267.49</v>
      </c>
      <c r="L484" s="6">
        <v>267.49</v>
      </c>
    </row>
    <row r="485" spans="1:12" s="1" customFormat="1" x14ac:dyDescent="0.25">
      <c r="A485" s="104" t="s">
        <v>1124</v>
      </c>
      <c r="B485" s="104" t="s">
        <v>311</v>
      </c>
      <c r="C485" s="105" t="s">
        <v>752</v>
      </c>
      <c r="D485" s="104" t="s">
        <v>827</v>
      </c>
      <c r="E485" s="106">
        <v>4</v>
      </c>
      <c r="F485" s="107">
        <f t="shared" si="23"/>
        <v>531.79999999999995</v>
      </c>
      <c r="G485" s="107">
        <f t="shared" si="24"/>
        <v>2127.1999999999998</v>
      </c>
      <c r="I485" s="98">
        <f t="shared" si="25"/>
        <v>531.79999999999995</v>
      </c>
      <c r="L485" s="6">
        <v>531.79999999999995</v>
      </c>
    </row>
    <row r="486" spans="1:12" s="1" customFormat="1" x14ac:dyDescent="0.25">
      <c r="A486" s="104" t="s">
        <v>1125</v>
      </c>
      <c r="B486" s="104" t="s">
        <v>311</v>
      </c>
      <c r="C486" s="105" t="s">
        <v>753</v>
      </c>
      <c r="D486" s="104" t="s">
        <v>827</v>
      </c>
      <c r="E486" s="106">
        <v>1</v>
      </c>
      <c r="F486" s="107">
        <f t="shared" si="23"/>
        <v>531.79999999999995</v>
      </c>
      <c r="G486" s="107">
        <f t="shared" si="24"/>
        <v>531.79999999999995</v>
      </c>
      <c r="I486" s="98">
        <f t="shared" si="25"/>
        <v>531.79999999999995</v>
      </c>
      <c r="L486" s="6">
        <v>531.79999999999995</v>
      </c>
    </row>
    <row r="487" spans="1:12" s="1" customFormat="1" ht="22.5" x14ac:dyDescent="0.25">
      <c r="A487" s="104" t="s">
        <v>1126</v>
      </c>
      <c r="B487" s="104" t="s">
        <v>312</v>
      </c>
      <c r="C487" s="105" t="s">
        <v>754</v>
      </c>
      <c r="D487" s="104" t="s">
        <v>827</v>
      </c>
      <c r="E487" s="106">
        <v>16</v>
      </c>
      <c r="F487" s="107">
        <f t="shared" si="23"/>
        <v>199.71</v>
      </c>
      <c r="G487" s="107">
        <f t="shared" si="24"/>
        <v>3195.36</v>
      </c>
      <c r="H487" s="99"/>
      <c r="I487" s="98">
        <f t="shared" si="25"/>
        <v>199.71</v>
      </c>
      <c r="L487" s="6">
        <v>199.71</v>
      </c>
    </row>
    <row r="488" spans="1:12" s="1" customFormat="1" x14ac:dyDescent="0.25">
      <c r="A488" s="102">
        <v>20</v>
      </c>
      <c r="B488" s="102"/>
      <c r="C488" s="103" t="s">
        <v>755</v>
      </c>
      <c r="D488" s="104"/>
      <c r="E488" s="106"/>
      <c r="F488" s="107">
        <f t="shared" si="23"/>
        <v>0</v>
      </c>
      <c r="G488" s="107">
        <f t="shared" si="24"/>
        <v>0</v>
      </c>
      <c r="H488" s="99">
        <f>SUM(G488:G492)</f>
        <v>2581.64</v>
      </c>
      <c r="I488" s="98">
        <f t="shared" si="25"/>
        <v>0</v>
      </c>
      <c r="L488" s="6"/>
    </row>
    <row r="489" spans="1:12" s="1" customFormat="1" x14ac:dyDescent="0.25">
      <c r="A489" s="104" t="s">
        <v>252</v>
      </c>
      <c r="B489" s="104">
        <v>89865</v>
      </c>
      <c r="C489" s="105" t="s">
        <v>512</v>
      </c>
      <c r="D489" s="104" t="s">
        <v>830</v>
      </c>
      <c r="E489" s="106">
        <v>120.3</v>
      </c>
      <c r="F489" s="107">
        <f t="shared" si="23"/>
        <v>17.809999999999999</v>
      </c>
      <c r="G489" s="107">
        <f t="shared" si="24"/>
        <v>2142.54</v>
      </c>
      <c r="I489" s="98">
        <f t="shared" si="25"/>
        <v>17.809999999999999</v>
      </c>
      <c r="L489" s="6">
        <v>17.809999999999999</v>
      </c>
    </row>
    <row r="490" spans="1:12" s="1" customFormat="1" x14ac:dyDescent="0.25">
      <c r="A490" s="104" t="s">
        <v>253</v>
      </c>
      <c r="B490" s="104">
        <v>89485</v>
      </c>
      <c r="C490" s="105" t="s">
        <v>537</v>
      </c>
      <c r="D490" s="104" t="s">
        <v>827</v>
      </c>
      <c r="E490" s="106">
        <v>23</v>
      </c>
      <c r="F490" s="107">
        <f t="shared" si="23"/>
        <v>7.56</v>
      </c>
      <c r="G490" s="107">
        <f t="shared" si="24"/>
        <v>173.88</v>
      </c>
      <c r="I490" s="98">
        <f t="shared" si="25"/>
        <v>7.56</v>
      </c>
      <c r="L490" s="6">
        <v>7.56</v>
      </c>
    </row>
    <row r="491" spans="1:12" s="1" customFormat="1" x14ac:dyDescent="0.25">
      <c r="A491" s="104" t="s">
        <v>254</v>
      </c>
      <c r="B491" s="104">
        <v>89866</v>
      </c>
      <c r="C491" s="105" t="s">
        <v>756</v>
      </c>
      <c r="D491" s="104" t="s">
        <v>827</v>
      </c>
      <c r="E491" s="106">
        <v>28</v>
      </c>
      <c r="F491" s="107">
        <f t="shared" si="23"/>
        <v>7.04</v>
      </c>
      <c r="G491" s="107">
        <f t="shared" si="24"/>
        <v>197.12</v>
      </c>
      <c r="I491" s="98">
        <f t="shared" si="25"/>
        <v>7.04</v>
      </c>
      <c r="L491" s="6">
        <v>7.04</v>
      </c>
    </row>
    <row r="492" spans="1:12" s="1" customFormat="1" x14ac:dyDescent="0.25">
      <c r="A492" s="104" t="s">
        <v>255</v>
      </c>
      <c r="B492" s="104">
        <v>89869</v>
      </c>
      <c r="C492" s="105" t="s">
        <v>553</v>
      </c>
      <c r="D492" s="104" t="s">
        <v>827</v>
      </c>
      <c r="E492" s="106">
        <v>6</v>
      </c>
      <c r="F492" s="107">
        <f t="shared" si="23"/>
        <v>11.35</v>
      </c>
      <c r="G492" s="107">
        <f t="shared" si="24"/>
        <v>68.099999999999994</v>
      </c>
      <c r="I492" s="98">
        <f t="shared" si="25"/>
        <v>11.35</v>
      </c>
      <c r="L492" s="6">
        <v>11.35</v>
      </c>
    </row>
    <row r="493" spans="1:12" s="1" customFormat="1" x14ac:dyDescent="0.25">
      <c r="A493" s="102">
        <v>21</v>
      </c>
      <c r="B493" s="102"/>
      <c r="C493" s="103" t="s">
        <v>757</v>
      </c>
      <c r="D493" s="104"/>
      <c r="E493" s="106"/>
      <c r="F493" s="107">
        <f t="shared" si="23"/>
        <v>0</v>
      </c>
      <c r="G493" s="107">
        <f t="shared" si="24"/>
        <v>0</v>
      </c>
      <c r="H493" s="99">
        <f>SUM(G493:G522)</f>
        <v>47378.97</v>
      </c>
      <c r="I493" s="98">
        <f t="shared" si="25"/>
        <v>0</v>
      </c>
      <c r="L493" s="6"/>
    </row>
    <row r="494" spans="1:12" s="1" customFormat="1" x14ac:dyDescent="0.25">
      <c r="A494" s="104" t="s">
        <v>256</v>
      </c>
      <c r="B494" s="104"/>
      <c r="C494" s="105" t="s">
        <v>758</v>
      </c>
      <c r="D494" s="104"/>
      <c r="E494" s="106"/>
      <c r="F494" s="107">
        <f t="shared" si="23"/>
        <v>0</v>
      </c>
      <c r="G494" s="107">
        <f t="shared" si="24"/>
        <v>0</v>
      </c>
      <c r="I494" s="98">
        <f t="shared" si="25"/>
        <v>0</v>
      </c>
      <c r="L494" s="6"/>
    </row>
    <row r="495" spans="1:12" s="1" customFormat="1" x14ac:dyDescent="0.25">
      <c r="A495" s="104" t="s">
        <v>1127</v>
      </c>
      <c r="B495" s="104">
        <v>98302</v>
      </c>
      <c r="C495" s="105" t="s">
        <v>759</v>
      </c>
      <c r="D495" s="104" t="s">
        <v>827</v>
      </c>
      <c r="E495" s="106">
        <v>3</v>
      </c>
      <c r="F495" s="107">
        <f t="shared" si="23"/>
        <v>921.26</v>
      </c>
      <c r="G495" s="107">
        <f t="shared" si="24"/>
        <v>2763.78</v>
      </c>
      <c r="I495" s="98">
        <f t="shared" si="25"/>
        <v>921.26</v>
      </c>
      <c r="L495" s="6">
        <v>921.26</v>
      </c>
    </row>
    <row r="496" spans="1:12" s="1" customFormat="1" x14ac:dyDescent="0.25">
      <c r="A496" s="104" t="s">
        <v>1128</v>
      </c>
      <c r="B496" s="104" t="s">
        <v>269</v>
      </c>
      <c r="C496" s="105" t="s">
        <v>760</v>
      </c>
      <c r="D496" s="104" t="s">
        <v>827</v>
      </c>
      <c r="E496" s="106">
        <v>1</v>
      </c>
      <c r="F496" s="107">
        <f t="shared" si="23"/>
        <v>2104.58</v>
      </c>
      <c r="G496" s="107">
        <f t="shared" si="24"/>
        <v>2104.58</v>
      </c>
      <c r="I496" s="98">
        <f t="shared" si="25"/>
        <v>2104.58</v>
      </c>
      <c r="L496" s="6">
        <v>2104.58</v>
      </c>
    </row>
    <row r="497" spans="1:12" s="1" customFormat="1" x14ac:dyDescent="0.25">
      <c r="A497" s="104" t="s">
        <v>1129</v>
      </c>
      <c r="B497" s="104" t="s">
        <v>313</v>
      </c>
      <c r="C497" s="105" t="s">
        <v>761</v>
      </c>
      <c r="D497" s="104" t="s">
        <v>827</v>
      </c>
      <c r="E497" s="106">
        <v>2</v>
      </c>
      <c r="F497" s="107">
        <f t="shared" si="23"/>
        <v>67.400000000000006</v>
      </c>
      <c r="G497" s="107">
        <f t="shared" si="24"/>
        <v>134.80000000000001</v>
      </c>
      <c r="I497" s="98">
        <f t="shared" si="25"/>
        <v>67.400000000000006</v>
      </c>
      <c r="L497" s="6">
        <v>67.400000000000006</v>
      </c>
    </row>
    <row r="498" spans="1:12" s="1" customFormat="1" x14ac:dyDescent="0.25">
      <c r="A498" s="104" t="s">
        <v>1130</v>
      </c>
      <c r="B498" s="104" t="s">
        <v>313</v>
      </c>
      <c r="C498" s="105" t="s">
        <v>762</v>
      </c>
      <c r="D498" s="104" t="s">
        <v>827</v>
      </c>
      <c r="E498" s="106">
        <v>1</v>
      </c>
      <c r="F498" s="107">
        <f t="shared" si="23"/>
        <v>67.400000000000006</v>
      </c>
      <c r="G498" s="107">
        <f t="shared" si="24"/>
        <v>67.400000000000006</v>
      </c>
      <c r="I498" s="98">
        <f t="shared" si="25"/>
        <v>67.400000000000006</v>
      </c>
      <c r="L498" s="6">
        <v>67.400000000000006</v>
      </c>
    </row>
    <row r="499" spans="1:12" s="1" customFormat="1" x14ac:dyDescent="0.25">
      <c r="A499" s="104" t="s">
        <v>1131</v>
      </c>
      <c r="B499" s="104" t="s">
        <v>313</v>
      </c>
      <c r="C499" s="105" t="s">
        <v>763</v>
      </c>
      <c r="D499" s="104" t="s">
        <v>827</v>
      </c>
      <c r="E499" s="106">
        <v>2</v>
      </c>
      <c r="F499" s="107">
        <f t="shared" si="23"/>
        <v>67.400000000000006</v>
      </c>
      <c r="G499" s="107">
        <f t="shared" si="24"/>
        <v>134.80000000000001</v>
      </c>
      <c r="I499" s="98">
        <f t="shared" si="25"/>
        <v>67.400000000000006</v>
      </c>
      <c r="L499" s="6">
        <v>67.400000000000006</v>
      </c>
    </row>
    <row r="500" spans="1:12" s="1" customFormat="1" x14ac:dyDescent="0.25">
      <c r="A500" s="104" t="s">
        <v>1132</v>
      </c>
      <c r="B500" s="104" t="s">
        <v>313</v>
      </c>
      <c r="C500" s="105" t="s">
        <v>764</v>
      </c>
      <c r="D500" s="104" t="s">
        <v>827</v>
      </c>
      <c r="E500" s="106">
        <v>1</v>
      </c>
      <c r="F500" s="107">
        <f t="shared" si="23"/>
        <v>67.400000000000006</v>
      </c>
      <c r="G500" s="107">
        <f t="shared" si="24"/>
        <v>67.400000000000006</v>
      </c>
      <c r="I500" s="98">
        <f t="shared" si="25"/>
        <v>67.400000000000006</v>
      </c>
      <c r="L500" s="6">
        <v>67.400000000000006</v>
      </c>
    </row>
    <row r="501" spans="1:12" s="1" customFormat="1" x14ac:dyDescent="0.25">
      <c r="A501" s="104" t="s">
        <v>1133</v>
      </c>
      <c r="B501" s="104" t="s">
        <v>314</v>
      </c>
      <c r="C501" s="105" t="s">
        <v>765</v>
      </c>
      <c r="D501" s="104" t="s">
        <v>827</v>
      </c>
      <c r="E501" s="106">
        <v>2</v>
      </c>
      <c r="F501" s="107">
        <f t="shared" si="23"/>
        <v>82.57</v>
      </c>
      <c r="G501" s="107">
        <f t="shared" si="24"/>
        <v>165.14</v>
      </c>
      <c r="I501" s="98">
        <f t="shared" si="25"/>
        <v>82.57</v>
      </c>
      <c r="L501" s="6">
        <v>82.57</v>
      </c>
    </row>
    <row r="502" spans="1:12" s="1" customFormat="1" x14ac:dyDescent="0.25">
      <c r="A502" s="104" t="s">
        <v>1134</v>
      </c>
      <c r="B502" s="104" t="s">
        <v>269</v>
      </c>
      <c r="C502" s="105" t="s">
        <v>766</v>
      </c>
      <c r="D502" s="104" t="s">
        <v>827</v>
      </c>
      <c r="E502" s="106">
        <v>2</v>
      </c>
      <c r="F502" s="107">
        <f t="shared" si="23"/>
        <v>437.59</v>
      </c>
      <c r="G502" s="107">
        <f t="shared" si="24"/>
        <v>875.18</v>
      </c>
      <c r="I502" s="98">
        <f t="shared" si="25"/>
        <v>437.59</v>
      </c>
      <c r="L502" s="6">
        <v>437.59</v>
      </c>
    </row>
    <row r="503" spans="1:12" s="1" customFormat="1" x14ac:dyDescent="0.25">
      <c r="A503" s="104" t="s">
        <v>257</v>
      </c>
      <c r="B503" s="104"/>
      <c r="C503" s="105" t="s">
        <v>767</v>
      </c>
      <c r="D503" s="104"/>
      <c r="E503" s="106"/>
      <c r="F503" s="107">
        <f t="shared" si="23"/>
        <v>0</v>
      </c>
      <c r="G503" s="107">
        <f t="shared" si="24"/>
        <v>0</v>
      </c>
      <c r="I503" s="98">
        <f t="shared" si="25"/>
        <v>0</v>
      </c>
      <c r="L503" s="6"/>
    </row>
    <row r="504" spans="1:12" s="1" customFormat="1" x14ac:dyDescent="0.25">
      <c r="A504" s="104" t="s">
        <v>1135</v>
      </c>
      <c r="B504" s="104" t="s">
        <v>315</v>
      </c>
      <c r="C504" s="105" t="s">
        <v>768</v>
      </c>
      <c r="D504" s="104" t="s">
        <v>830</v>
      </c>
      <c r="E504" s="106">
        <v>1258.9000000000001</v>
      </c>
      <c r="F504" s="107">
        <f t="shared" si="23"/>
        <v>16.39</v>
      </c>
      <c r="G504" s="107">
        <f t="shared" si="24"/>
        <v>20633.37</v>
      </c>
      <c r="I504" s="98">
        <f t="shared" si="25"/>
        <v>16.39</v>
      </c>
      <c r="L504" s="6">
        <v>16.39</v>
      </c>
    </row>
    <row r="505" spans="1:12" s="1" customFormat="1" x14ac:dyDescent="0.25">
      <c r="A505" s="104" t="s">
        <v>1136</v>
      </c>
      <c r="B505" s="104" t="s">
        <v>316</v>
      </c>
      <c r="C505" s="105" t="s">
        <v>769</v>
      </c>
      <c r="D505" s="104" t="s">
        <v>830</v>
      </c>
      <c r="E505" s="106">
        <v>171.65</v>
      </c>
      <c r="F505" s="107">
        <f t="shared" si="23"/>
        <v>14.94</v>
      </c>
      <c r="G505" s="107">
        <f t="shared" si="24"/>
        <v>2564.4499999999998</v>
      </c>
      <c r="I505" s="98">
        <f t="shared" si="25"/>
        <v>14.94</v>
      </c>
      <c r="L505" s="6">
        <v>14.94</v>
      </c>
    </row>
    <row r="506" spans="1:12" s="1" customFormat="1" x14ac:dyDescent="0.25">
      <c r="A506" s="104" t="s">
        <v>1137</v>
      </c>
      <c r="B506" s="104" t="s">
        <v>317</v>
      </c>
      <c r="C506" s="105" t="s">
        <v>770</v>
      </c>
      <c r="D506" s="104" t="s">
        <v>827</v>
      </c>
      <c r="E506" s="106">
        <v>28</v>
      </c>
      <c r="F506" s="107">
        <f t="shared" si="23"/>
        <v>25.34</v>
      </c>
      <c r="G506" s="107">
        <f t="shared" si="24"/>
        <v>709.52</v>
      </c>
      <c r="I506" s="98">
        <f t="shared" si="25"/>
        <v>25.34</v>
      </c>
      <c r="L506" s="6">
        <v>25.34</v>
      </c>
    </row>
    <row r="507" spans="1:12" s="1" customFormat="1" x14ac:dyDescent="0.25">
      <c r="A507" s="104" t="s">
        <v>258</v>
      </c>
      <c r="B507" s="104"/>
      <c r="C507" s="105" t="s">
        <v>771</v>
      </c>
      <c r="D507" s="104"/>
      <c r="E507" s="106"/>
      <c r="F507" s="107">
        <f t="shared" si="23"/>
        <v>0</v>
      </c>
      <c r="G507" s="107">
        <f t="shared" si="24"/>
        <v>0</v>
      </c>
      <c r="I507" s="98">
        <f t="shared" si="25"/>
        <v>0</v>
      </c>
      <c r="L507" s="6"/>
    </row>
    <row r="508" spans="1:12" s="1" customFormat="1" x14ac:dyDescent="0.25">
      <c r="A508" s="104" t="s">
        <v>1138</v>
      </c>
      <c r="B508" s="104">
        <v>98307</v>
      </c>
      <c r="C508" s="105" t="s">
        <v>772</v>
      </c>
      <c r="D508" s="104" t="s">
        <v>827</v>
      </c>
      <c r="E508" s="106">
        <v>28</v>
      </c>
      <c r="F508" s="107">
        <f t="shared" si="23"/>
        <v>70.63</v>
      </c>
      <c r="G508" s="107">
        <f t="shared" si="24"/>
        <v>1977.64</v>
      </c>
      <c r="I508" s="98">
        <f t="shared" si="25"/>
        <v>70.63</v>
      </c>
      <c r="L508" s="6">
        <v>70.63</v>
      </c>
    </row>
    <row r="509" spans="1:12" s="1" customFormat="1" x14ac:dyDescent="0.25">
      <c r="A509" s="104" t="s">
        <v>1139</v>
      </c>
      <c r="B509" s="104" t="s">
        <v>269</v>
      </c>
      <c r="C509" s="105" t="s">
        <v>773</v>
      </c>
      <c r="D509" s="104" t="s">
        <v>827</v>
      </c>
      <c r="E509" s="106">
        <v>14</v>
      </c>
      <c r="F509" s="107">
        <f t="shared" si="23"/>
        <v>70.63</v>
      </c>
      <c r="G509" s="107">
        <f t="shared" si="24"/>
        <v>988.82</v>
      </c>
      <c r="I509" s="98">
        <f t="shared" si="25"/>
        <v>70.63</v>
      </c>
      <c r="L509" s="6">
        <v>70.63</v>
      </c>
    </row>
    <row r="510" spans="1:12" s="1" customFormat="1" x14ac:dyDescent="0.25">
      <c r="A510" s="104" t="s">
        <v>1140</v>
      </c>
      <c r="B510" s="104" t="s">
        <v>269</v>
      </c>
      <c r="C510" s="105" t="s">
        <v>774</v>
      </c>
      <c r="D510" s="104" t="s">
        <v>827</v>
      </c>
      <c r="E510" s="106">
        <v>16</v>
      </c>
      <c r="F510" s="107">
        <f t="shared" si="23"/>
        <v>14.98</v>
      </c>
      <c r="G510" s="107">
        <f t="shared" si="24"/>
        <v>239.68</v>
      </c>
      <c r="I510" s="98">
        <f t="shared" si="25"/>
        <v>14.98</v>
      </c>
      <c r="L510" s="6">
        <v>14.98</v>
      </c>
    </row>
    <row r="511" spans="1:12" s="1" customFormat="1" x14ac:dyDescent="0.25">
      <c r="A511" s="104" t="s">
        <v>1141</v>
      </c>
      <c r="B511" s="104"/>
      <c r="C511" s="105" t="s">
        <v>775</v>
      </c>
      <c r="D511" s="104"/>
      <c r="E511" s="106"/>
      <c r="F511" s="107">
        <f t="shared" si="23"/>
        <v>0</v>
      </c>
      <c r="G511" s="107">
        <f t="shared" si="24"/>
        <v>0</v>
      </c>
      <c r="I511" s="98">
        <f t="shared" si="25"/>
        <v>0</v>
      </c>
      <c r="L511" s="6"/>
    </row>
    <row r="512" spans="1:12" s="1" customFormat="1" ht="22.5" x14ac:dyDescent="0.25">
      <c r="A512" s="104" t="s">
        <v>1142</v>
      </c>
      <c r="B512" s="104">
        <v>83446</v>
      </c>
      <c r="C512" s="105" t="s">
        <v>776</v>
      </c>
      <c r="D512" s="104" t="s">
        <v>827</v>
      </c>
      <c r="E512" s="106">
        <v>5</v>
      </c>
      <c r="F512" s="107">
        <f t="shared" si="23"/>
        <v>177.59</v>
      </c>
      <c r="G512" s="107">
        <f t="shared" si="24"/>
        <v>887.95</v>
      </c>
      <c r="I512" s="98">
        <f t="shared" si="25"/>
        <v>177.59</v>
      </c>
      <c r="L512" s="6">
        <v>177.59</v>
      </c>
    </row>
    <row r="513" spans="1:12" s="1" customFormat="1" x14ac:dyDescent="0.25">
      <c r="A513" s="104" t="s">
        <v>1143</v>
      </c>
      <c r="B513" s="104">
        <v>100556</v>
      </c>
      <c r="C513" s="105" t="s">
        <v>777</v>
      </c>
      <c r="D513" s="104" t="s">
        <v>827</v>
      </c>
      <c r="E513" s="106">
        <v>2</v>
      </c>
      <c r="F513" s="107">
        <f t="shared" si="23"/>
        <v>56.57</v>
      </c>
      <c r="G513" s="107">
        <f t="shared" si="24"/>
        <v>113.14</v>
      </c>
      <c r="I513" s="98">
        <f t="shared" si="25"/>
        <v>56.57</v>
      </c>
      <c r="L513" s="6">
        <v>56.57</v>
      </c>
    </row>
    <row r="514" spans="1:12" s="1" customFormat="1" x14ac:dyDescent="0.25">
      <c r="A514" s="104" t="s">
        <v>1144</v>
      </c>
      <c r="B514" s="104">
        <v>91940</v>
      </c>
      <c r="C514" s="105" t="s">
        <v>778</v>
      </c>
      <c r="D514" s="104" t="s">
        <v>827</v>
      </c>
      <c r="E514" s="106">
        <v>42</v>
      </c>
      <c r="F514" s="107">
        <f t="shared" si="23"/>
        <v>20.04</v>
      </c>
      <c r="G514" s="107">
        <f t="shared" si="24"/>
        <v>841.68</v>
      </c>
      <c r="I514" s="98">
        <f t="shared" si="25"/>
        <v>20.04</v>
      </c>
      <c r="L514" s="6">
        <v>20.04</v>
      </c>
    </row>
    <row r="515" spans="1:12" s="1" customFormat="1" x14ac:dyDescent="0.25">
      <c r="A515" s="104" t="s">
        <v>1145</v>
      </c>
      <c r="B515" s="104"/>
      <c r="C515" s="105" t="s">
        <v>713</v>
      </c>
      <c r="D515" s="104"/>
      <c r="E515" s="106"/>
      <c r="F515" s="107">
        <f t="shared" si="23"/>
        <v>0</v>
      </c>
      <c r="G515" s="107">
        <f t="shared" si="24"/>
        <v>0</v>
      </c>
      <c r="I515" s="98">
        <f t="shared" si="25"/>
        <v>0</v>
      </c>
      <c r="L515" s="6"/>
    </row>
    <row r="516" spans="1:12" s="1" customFormat="1" x14ac:dyDescent="0.25">
      <c r="A516" s="104" t="s">
        <v>1146</v>
      </c>
      <c r="B516" s="104">
        <v>91834</v>
      </c>
      <c r="C516" s="105" t="s">
        <v>779</v>
      </c>
      <c r="D516" s="104" t="s">
        <v>830</v>
      </c>
      <c r="E516" s="106">
        <v>209.15</v>
      </c>
      <c r="F516" s="107">
        <f t="shared" si="23"/>
        <v>11.58</v>
      </c>
      <c r="G516" s="107">
        <f t="shared" si="24"/>
        <v>2421.96</v>
      </c>
      <c r="I516" s="98">
        <f t="shared" si="25"/>
        <v>11.58</v>
      </c>
      <c r="L516" s="6">
        <v>11.58</v>
      </c>
    </row>
    <row r="517" spans="1:12" s="1" customFormat="1" x14ac:dyDescent="0.25">
      <c r="A517" s="104" t="s">
        <v>1147</v>
      </c>
      <c r="B517" s="104">
        <v>91836</v>
      </c>
      <c r="C517" s="105" t="s">
        <v>780</v>
      </c>
      <c r="D517" s="104" t="s">
        <v>830</v>
      </c>
      <c r="E517" s="106">
        <v>2</v>
      </c>
      <c r="F517" s="107">
        <f t="shared" si="23"/>
        <v>15.19</v>
      </c>
      <c r="G517" s="107">
        <f t="shared" si="24"/>
        <v>30.38</v>
      </c>
      <c r="I517" s="98">
        <f t="shared" si="25"/>
        <v>15.19</v>
      </c>
      <c r="L517" s="6">
        <v>15.19</v>
      </c>
    </row>
    <row r="518" spans="1:12" s="1" customFormat="1" x14ac:dyDescent="0.25">
      <c r="A518" s="104" t="s">
        <v>1148</v>
      </c>
      <c r="B518" s="104">
        <v>91869</v>
      </c>
      <c r="C518" s="105" t="s">
        <v>781</v>
      </c>
      <c r="D518" s="104" t="s">
        <v>830</v>
      </c>
      <c r="E518" s="106">
        <v>4.2</v>
      </c>
      <c r="F518" s="107">
        <f t="shared" si="23"/>
        <v>21.92</v>
      </c>
      <c r="G518" s="107">
        <f t="shared" si="24"/>
        <v>92.06</v>
      </c>
      <c r="I518" s="98">
        <f t="shared" si="25"/>
        <v>21.92</v>
      </c>
      <c r="L518" s="6">
        <v>21.92</v>
      </c>
    </row>
    <row r="519" spans="1:12" s="1" customFormat="1" x14ac:dyDescent="0.25">
      <c r="A519" s="104" t="s">
        <v>1149</v>
      </c>
      <c r="B519" s="104">
        <v>95745</v>
      </c>
      <c r="C519" s="105" t="s">
        <v>782</v>
      </c>
      <c r="D519" s="104" t="s">
        <v>830</v>
      </c>
      <c r="E519" s="106">
        <v>5</v>
      </c>
      <c r="F519" s="107">
        <f t="shared" si="23"/>
        <v>21.96</v>
      </c>
      <c r="G519" s="107">
        <f t="shared" si="24"/>
        <v>109.8</v>
      </c>
      <c r="I519" s="98">
        <f t="shared" si="25"/>
        <v>21.96</v>
      </c>
      <c r="L519" s="6">
        <v>21.96</v>
      </c>
    </row>
    <row r="520" spans="1:12" s="1" customFormat="1" x14ac:dyDescent="0.25">
      <c r="A520" s="104" t="s">
        <v>1150</v>
      </c>
      <c r="B520" s="104">
        <v>95752</v>
      </c>
      <c r="C520" s="105" t="s">
        <v>783</v>
      </c>
      <c r="D520" s="104" t="s">
        <v>830</v>
      </c>
      <c r="E520" s="106">
        <v>46.3</v>
      </c>
      <c r="F520" s="107">
        <f t="shared" si="23"/>
        <v>54.61</v>
      </c>
      <c r="G520" s="107">
        <f t="shared" si="24"/>
        <v>2528.44</v>
      </c>
      <c r="H520" s="99"/>
      <c r="I520" s="98">
        <f t="shared" si="25"/>
        <v>54.61</v>
      </c>
      <c r="L520" s="6">
        <v>54.61</v>
      </c>
    </row>
    <row r="521" spans="1:12" s="1" customFormat="1" x14ac:dyDescent="0.25">
      <c r="A521" s="104" t="s">
        <v>1151</v>
      </c>
      <c r="B521" s="104">
        <v>95752</v>
      </c>
      <c r="C521" s="105" t="s">
        <v>784</v>
      </c>
      <c r="D521" s="104" t="s">
        <v>830</v>
      </c>
      <c r="E521" s="106">
        <v>22.5</v>
      </c>
      <c r="F521" s="107">
        <f t="shared" si="23"/>
        <v>54.61</v>
      </c>
      <c r="G521" s="107">
        <f t="shared" si="24"/>
        <v>1228.73</v>
      </c>
      <c r="I521" s="98">
        <f t="shared" si="25"/>
        <v>54.61</v>
      </c>
      <c r="L521" s="6">
        <v>54.61</v>
      </c>
    </row>
    <row r="522" spans="1:12" s="1" customFormat="1" x14ac:dyDescent="0.25">
      <c r="A522" s="104" t="s">
        <v>1152</v>
      </c>
      <c r="B522" s="104" t="s">
        <v>318</v>
      </c>
      <c r="C522" s="105" t="s">
        <v>785</v>
      </c>
      <c r="D522" s="104" t="s">
        <v>830</v>
      </c>
      <c r="E522" s="106">
        <v>63.3</v>
      </c>
      <c r="F522" s="107">
        <f t="shared" si="23"/>
        <v>90.02</v>
      </c>
      <c r="G522" s="107">
        <f t="shared" si="24"/>
        <v>5698.27</v>
      </c>
      <c r="I522" s="98">
        <f t="shared" si="25"/>
        <v>90.02</v>
      </c>
      <c r="L522" s="6">
        <v>90.02</v>
      </c>
    </row>
    <row r="523" spans="1:12" s="1" customFormat="1" x14ac:dyDescent="0.25">
      <c r="A523" s="102">
        <v>22</v>
      </c>
      <c r="B523" s="102"/>
      <c r="C523" s="103" t="s">
        <v>786</v>
      </c>
      <c r="D523" s="104"/>
      <c r="E523" s="106"/>
      <c r="F523" s="107">
        <f t="shared" si="23"/>
        <v>0</v>
      </c>
      <c r="G523" s="107">
        <f t="shared" si="24"/>
        <v>0</v>
      </c>
      <c r="H523" s="99">
        <f>SUM(G523:G526)</f>
        <v>13650.189999999999</v>
      </c>
      <c r="I523" s="98">
        <f t="shared" si="25"/>
        <v>0</v>
      </c>
      <c r="L523" s="6"/>
    </row>
    <row r="524" spans="1:12" s="1" customFormat="1" ht="22.5" x14ac:dyDescent="0.25">
      <c r="A524" s="104" t="s">
        <v>259</v>
      </c>
      <c r="B524" s="104" t="s">
        <v>269</v>
      </c>
      <c r="C524" s="105" t="s">
        <v>787</v>
      </c>
      <c r="D524" s="104" t="s">
        <v>827</v>
      </c>
      <c r="E524" s="106">
        <v>1</v>
      </c>
      <c r="F524" s="107">
        <f t="shared" si="23"/>
        <v>9915.9599999999991</v>
      </c>
      <c r="G524" s="107">
        <f t="shared" si="24"/>
        <v>9915.9599999999991</v>
      </c>
      <c r="I524" s="98">
        <f t="shared" si="25"/>
        <v>9915.9599999999991</v>
      </c>
      <c r="L524" s="6">
        <v>9915.9599999999991</v>
      </c>
    </row>
    <row r="525" spans="1:12" s="1" customFormat="1" x14ac:dyDescent="0.25">
      <c r="A525" s="104" t="s">
        <v>260</v>
      </c>
      <c r="B525" s="104" t="s">
        <v>319</v>
      </c>
      <c r="C525" s="105" t="s">
        <v>788</v>
      </c>
      <c r="D525" s="104" t="s">
        <v>827</v>
      </c>
      <c r="E525" s="106">
        <v>1</v>
      </c>
      <c r="F525" s="107">
        <f t="shared" ref="F525:F564" si="26">ROUND(I525,2)</f>
        <v>2313.0700000000002</v>
      </c>
      <c r="G525" s="107">
        <f t="shared" ref="G525:G564" si="27">ROUND(F525*E525,2)</f>
        <v>2313.0700000000002</v>
      </c>
      <c r="H525" s="99"/>
      <c r="I525" s="98">
        <f t="shared" ref="I525:I564" si="28">ROUND(L525-(L525*$K$10),2)</f>
        <v>2313.0700000000002</v>
      </c>
      <c r="L525" s="6">
        <v>2313.0700000000002</v>
      </c>
    </row>
    <row r="526" spans="1:12" s="1" customFormat="1" x14ac:dyDescent="0.25">
      <c r="A526" s="104" t="s">
        <v>261</v>
      </c>
      <c r="B526" s="104" t="s">
        <v>320</v>
      </c>
      <c r="C526" s="105" t="s">
        <v>789</v>
      </c>
      <c r="D526" s="104" t="s">
        <v>827</v>
      </c>
      <c r="E526" s="106">
        <v>4</v>
      </c>
      <c r="F526" s="107">
        <f t="shared" si="26"/>
        <v>355.29</v>
      </c>
      <c r="G526" s="107">
        <f t="shared" si="27"/>
        <v>1421.16</v>
      </c>
      <c r="H526" s="99"/>
      <c r="I526" s="98">
        <f t="shared" si="28"/>
        <v>355.29</v>
      </c>
      <c r="L526" s="6">
        <v>355.29</v>
      </c>
    </row>
    <row r="527" spans="1:12" s="1" customFormat="1" ht="22.5" x14ac:dyDescent="0.25">
      <c r="A527" s="102">
        <v>23</v>
      </c>
      <c r="B527" s="102"/>
      <c r="C527" s="103" t="s">
        <v>790</v>
      </c>
      <c r="D527" s="104"/>
      <c r="E527" s="106"/>
      <c r="F527" s="107">
        <f t="shared" si="26"/>
        <v>0</v>
      </c>
      <c r="G527" s="107">
        <f t="shared" si="27"/>
        <v>0</v>
      </c>
      <c r="H527" s="99">
        <f>SUM(G527:G542)</f>
        <v>78611.520000000004</v>
      </c>
      <c r="I527" s="98">
        <f t="shared" si="28"/>
        <v>0</v>
      </c>
      <c r="L527" s="6"/>
    </row>
    <row r="528" spans="1:12" s="1" customFormat="1" x14ac:dyDescent="0.25">
      <c r="A528" s="104" t="s">
        <v>262</v>
      </c>
      <c r="B528" s="104">
        <v>96989</v>
      </c>
      <c r="C528" s="105" t="s">
        <v>791</v>
      </c>
      <c r="D528" s="104" t="s">
        <v>827</v>
      </c>
      <c r="E528" s="106">
        <v>1</v>
      </c>
      <c r="F528" s="107">
        <f t="shared" si="26"/>
        <v>126.38</v>
      </c>
      <c r="G528" s="107">
        <f t="shared" si="27"/>
        <v>126.38</v>
      </c>
      <c r="I528" s="98">
        <f t="shared" si="28"/>
        <v>126.38</v>
      </c>
      <c r="L528" s="6">
        <v>126.38</v>
      </c>
    </row>
    <row r="529" spans="1:12" s="1" customFormat="1" x14ac:dyDescent="0.25">
      <c r="A529" s="104" t="s">
        <v>263</v>
      </c>
      <c r="B529" s="104" t="s">
        <v>321</v>
      </c>
      <c r="C529" s="105" t="s">
        <v>792</v>
      </c>
      <c r="D529" s="104" t="s">
        <v>830</v>
      </c>
      <c r="E529" s="106">
        <v>154</v>
      </c>
      <c r="F529" s="107">
        <f t="shared" si="26"/>
        <v>13.11</v>
      </c>
      <c r="G529" s="107">
        <f t="shared" si="27"/>
        <v>2018.94</v>
      </c>
      <c r="I529" s="98">
        <f t="shared" si="28"/>
        <v>13.11</v>
      </c>
      <c r="L529" s="6">
        <v>13.11</v>
      </c>
    </row>
    <row r="530" spans="1:12" s="1" customFormat="1" x14ac:dyDescent="0.25">
      <c r="A530" s="104" t="s">
        <v>1153</v>
      </c>
      <c r="B530" s="104">
        <v>98463</v>
      </c>
      <c r="C530" s="105" t="s">
        <v>793</v>
      </c>
      <c r="D530" s="104" t="s">
        <v>827</v>
      </c>
      <c r="E530" s="106">
        <v>16</v>
      </c>
      <c r="F530" s="107">
        <f t="shared" si="26"/>
        <v>30.75</v>
      </c>
      <c r="G530" s="107">
        <f t="shared" si="27"/>
        <v>492</v>
      </c>
      <c r="I530" s="98">
        <f t="shared" si="28"/>
        <v>30.75</v>
      </c>
      <c r="L530" s="6">
        <v>30.75</v>
      </c>
    </row>
    <row r="531" spans="1:12" s="1" customFormat="1" x14ac:dyDescent="0.25">
      <c r="A531" s="104" t="s">
        <v>1154</v>
      </c>
      <c r="B531" s="104" t="s">
        <v>269</v>
      </c>
      <c r="C531" s="105" t="s">
        <v>794</v>
      </c>
      <c r="D531" s="104" t="s">
        <v>827</v>
      </c>
      <c r="E531" s="106">
        <v>4</v>
      </c>
      <c r="F531" s="107">
        <f t="shared" si="26"/>
        <v>44.34</v>
      </c>
      <c r="G531" s="107">
        <f t="shared" si="27"/>
        <v>177.36</v>
      </c>
      <c r="I531" s="98">
        <f t="shared" si="28"/>
        <v>44.34</v>
      </c>
      <c r="L531" s="6">
        <v>44.34</v>
      </c>
    </row>
    <row r="532" spans="1:12" s="1" customFormat="1" x14ac:dyDescent="0.25">
      <c r="A532" s="104" t="s">
        <v>1155</v>
      </c>
      <c r="B532" s="104">
        <v>98463</v>
      </c>
      <c r="C532" s="105" t="s">
        <v>795</v>
      </c>
      <c r="D532" s="104" t="s">
        <v>827</v>
      </c>
      <c r="E532" s="106">
        <v>48</v>
      </c>
      <c r="F532" s="107">
        <f t="shared" si="26"/>
        <v>30.75</v>
      </c>
      <c r="G532" s="107">
        <f t="shared" si="27"/>
        <v>1476</v>
      </c>
      <c r="I532" s="98">
        <f t="shared" si="28"/>
        <v>30.75</v>
      </c>
      <c r="L532" s="6">
        <v>30.75</v>
      </c>
    </row>
    <row r="533" spans="1:12" s="1" customFormat="1" ht="22.5" x14ac:dyDescent="0.25">
      <c r="A533" s="104" t="s">
        <v>1156</v>
      </c>
      <c r="B533" s="104" t="s">
        <v>269</v>
      </c>
      <c r="C533" s="105" t="s">
        <v>796</v>
      </c>
      <c r="D533" s="104" t="s">
        <v>827</v>
      </c>
      <c r="E533" s="106">
        <v>1</v>
      </c>
      <c r="F533" s="107">
        <f t="shared" si="26"/>
        <v>346.05</v>
      </c>
      <c r="G533" s="107">
        <f t="shared" si="27"/>
        <v>346.05</v>
      </c>
      <c r="H533" s="99"/>
      <c r="I533" s="98">
        <f t="shared" si="28"/>
        <v>346.05</v>
      </c>
      <c r="L533" s="6">
        <v>346.05</v>
      </c>
    </row>
    <row r="534" spans="1:12" s="1" customFormat="1" x14ac:dyDescent="0.25">
      <c r="A534" s="104" t="s">
        <v>1157</v>
      </c>
      <c r="B534" s="104">
        <v>93358</v>
      </c>
      <c r="C534" s="105" t="s">
        <v>797</v>
      </c>
      <c r="D534" s="104" t="s">
        <v>828</v>
      </c>
      <c r="E534" s="106">
        <v>43.95</v>
      </c>
      <c r="F534" s="107">
        <f t="shared" si="26"/>
        <v>108.06</v>
      </c>
      <c r="G534" s="107">
        <f t="shared" si="27"/>
        <v>4749.24</v>
      </c>
      <c r="I534" s="98">
        <f t="shared" si="28"/>
        <v>108.06</v>
      </c>
      <c r="L534" s="6">
        <v>108.06</v>
      </c>
    </row>
    <row r="535" spans="1:12" s="1" customFormat="1" x14ac:dyDescent="0.25">
      <c r="A535" s="104" t="s">
        <v>1158</v>
      </c>
      <c r="B535" s="104">
        <v>93382</v>
      </c>
      <c r="C535" s="105" t="s">
        <v>351</v>
      </c>
      <c r="D535" s="104" t="s">
        <v>828</v>
      </c>
      <c r="E535" s="106">
        <v>43.95</v>
      </c>
      <c r="F535" s="107">
        <f t="shared" si="26"/>
        <v>41.04</v>
      </c>
      <c r="G535" s="107">
        <f t="shared" si="27"/>
        <v>1803.71</v>
      </c>
      <c r="I535" s="98">
        <f t="shared" si="28"/>
        <v>41.04</v>
      </c>
      <c r="L535" s="6">
        <v>41.04</v>
      </c>
    </row>
    <row r="536" spans="1:12" s="1" customFormat="1" x14ac:dyDescent="0.25">
      <c r="A536" s="104" t="s">
        <v>1159</v>
      </c>
      <c r="B536" s="104">
        <v>96985</v>
      </c>
      <c r="C536" s="105" t="s">
        <v>798</v>
      </c>
      <c r="D536" s="104" t="s">
        <v>827</v>
      </c>
      <c r="E536" s="106">
        <v>16</v>
      </c>
      <c r="F536" s="107">
        <f t="shared" si="26"/>
        <v>70.09</v>
      </c>
      <c r="G536" s="107">
        <f t="shared" si="27"/>
        <v>1121.44</v>
      </c>
      <c r="I536" s="98">
        <f t="shared" si="28"/>
        <v>70.09</v>
      </c>
      <c r="L536" s="6">
        <v>70.09</v>
      </c>
    </row>
    <row r="537" spans="1:12" s="1" customFormat="1" x14ac:dyDescent="0.25">
      <c r="A537" s="104" t="s">
        <v>1160</v>
      </c>
      <c r="B537" s="104">
        <v>96971</v>
      </c>
      <c r="C537" s="105" t="s">
        <v>799</v>
      </c>
      <c r="D537" s="104" t="s">
        <v>830</v>
      </c>
      <c r="E537" s="106">
        <v>65</v>
      </c>
      <c r="F537" s="107">
        <f t="shared" si="26"/>
        <v>40.29</v>
      </c>
      <c r="G537" s="107">
        <f t="shared" si="27"/>
        <v>2618.85</v>
      </c>
      <c r="I537" s="98">
        <f t="shared" si="28"/>
        <v>40.29</v>
      </c>
      <c r="L537" s="6">
        <v>40.29</v>
      </c>
    </row>
    <row r="538" spans="1:12" s="1" customFormat="1" x14ac:dyDescent="0.25">
      <c r="A538" s="104" t="s">
        <v>1161</v>
      </c>
      <c r="B538" s="104">
        <v>96973</v>
      </c>
      <c r="C538" s="105" t="s">
        <v>800</v>
      </c>
      <c r="D538" s="104" t="s">
        <v>830</v>
      </c>
      <c r="E538" s="106">
        <v>348.78</v>
      </c>
      <c r="F538" s="107">
        <f t="shared" si="26"/>
        <v>71.680000000000007</v>
      </c>
      <c r="G538" s="107">
        <f t="shared" si="27"/>
        <v>25000.55</v>
      </c>
      <c r="I538" s="98">
        <f t="shared" si="28"/>
        <v>71.680000000000007</v>
      </c>
      <c r="L538" s="6">
        <v>71.680000000000007</v>
      </c>
    </row>
    <row r="539" spans="1:12" s="1" customFormat="1" x14ac:dyDescent="0.25">
      <c r="A539" s="104" t="s">
        <v>1162</v>
      </c>
      <c r="B539" s="104">
        <v>96974</v>
      </c>
      <c r="C539" s="105" t="s">
        <v>801</v>
      </c>
      <c r="D539" s="104" t="s">
        <v>830</v>
      </c>
      <c r="E539" s="106">
        <v>308</v>
      </c>
      <c r="F539" s="107">
        <f t="shared" si="26"/>
        <v>92.05</v>
      </c>
      <c r="G539" s="107">
        <f t="shared" si="27"/>
        <v>28351.4</v>
      </c>
      <c r="H539" s="99"/>
      <c r="I539" s="98">
        <f t="shared" si="28"/>
        <v>92.05</v>
      </c>
      <c r="L539" s="6">
        <v>92.05</v>
      </c>
    </row>
    <row r="540" spans="1:12" s="1" customFormat="1" x14ac:dyDescent="0.25">
      <c r="A540" s="104" t="s">
        <v>1163</v>
      </c>
      <c r="B540" s="104">
        <v>98111</v>
      </c>
      <c r="C540" s="105" t="s">
        <v>802</v>
      </c>
      <c r="D540" s="104" t="s">
        <v>827</v>
      </c>
      <c r="E540" s="106">
        <v>16</v>
      </c>
      <c r="F540" s="107">
        <f t="shared" si="26"/>
        <v>34.32</v>
      </c>
      <c r="G540" s="107">
        <f t="shared" si="27"/>
        <v>549.12</v>
      </c>
      <c r="I540" s="98">
        <f t="shared" si="28"/>
        <v>34.32</v>
      </c>
      <c r="L540" s="6">
        <v>34.32</v>
      </c>
    </row>
    <row r="541" spans="1:12" s="1" customFormat="1" x14ac:dyDescent="0.25">
      <c r="A541" s="104" t="s">
        <v>1164</v>
      </c>
      <c r="B541" s="104" t="s">
        <v>322</v>
      </c>
      <c r="C541" s="105" t="s">
        <v>803</v>
      </c>
      <c r="D541" s="104" t="s">
        <v>827</v>
      </c>
      <c r="E541" s="106">
        <v>340</v>
      </c>
      <c r="F541" s="107">
        <f t="shared" si="26"/>
        <v>23.36</v>
      </c>
      <c r="G541" s="107">
        <f t="shared" si="27"/>
        <v>7942.4</v>
      </c>
      <c r="I541" s="98">
        <f t="shared" si="28"/>
        <v>23.36</v>
      </c>
      <c r="L541" s="6">
        <v>23.36</v>
      </c>
    </row>
    <row r="542" spans="1:12" s="1" customFormat="1" x14ac:dyDescent="0.25">
      <c r="A542" s="104" t="s">
        <v>1165</v>
      </c>
      <c r="B542" s="104" t="s">
        <v>323</v>
      </c>
      <c r="C542" s="105" t="s">
        <v>804</v>
      </c>
      <c r="D542" s="104" t="s">
        <v>827</v>
      </c>
      <c r="E542" s="106">
        <v>32</v>
      </c>
      <c r="F542" s="107">
        <f t="shared" si="26"/>
        <v>57.44</v>
      </c>
      <c r="G542" s="107">
        <f t="shared" si="27"/>
        <v>1838.08</v>
      </c>
      <c r="I542" s="98">
        <f t="shared" si="28"/>
        <v>57.44</v>
      </c>
      <c r="L542" s="6">
        <v>57.44</v>
      </c>
    </row>
    <row r="543" spans="1:12" s="1" customFormat="1" x14ac:dyDescent="0.25">
      <c r="A543" s="102">
        <v>24</v>
      </c>
      <c r="B543" s="102"/>
      <c r="C543" s="103" t="s">
        <v>805</v>
      </c>
      <c r="D543" s="104"/>
      <c r="E543" s="106"/>
      <c r="F543" s="107">
        <f t="shared" si="26"/>
        <v>0</v>
      </c>
      <c r="G543" s="107">
        <f t="shared" si="27"/>
        <v>0</v>
      </c>
      <c r="H543" s="99">
        <f>SUM(G543:G561)</f>
        <v>130766.57999999999</v>
      </c>
      <c r="I543" s="98">
        <f t="shared" si="28"/>
        <v>0</v>
      </c>
      <c r="L543" s="6"/>
    </row>
    <row r="544" spans="1:12" s="1" customFormat="1" x14ac:dyDescent="0.25">
      <c r="A544" s="104" t="s">
        <v>264</v>
      </c>
      <c r="B544" s="104"/>
      <c r="C544" s="105" t="s">
        <v>806</v>
      </c>
      <c r="D544" s="104"/>
      <c r="E544" s="106"/>
      <c r="F544" s="107">
        <f t="shared" si="26"/>
        <v>0</v>
      </c>
      <c r="G544" s="107">
        <f t="shared" si="27"/>
        <v>0</v>
      </c>
      <c r="I544" s="98">
        <f t="shared" si="28"/>
        <v>0</v>
      </c>
      <c r="L544" s="6"/>
    </row>
    <row r="545" spans="1:12" s="1" customFormat="1" x14ac:dyDescent="0.25">
      <c r="A545" s="104" t="s">
        <v>1166</v>
      </c>
      <c r="B545" s="104" t="s">
        <v>324</v>
      </c>
      <c r="C545" s="105" t="s">
        <v>807</v>
      </c>
      <c r="D545" s="104" t="s">
        <v>827</v>
      </c>
      <c r="E545" s="106">
        <v>1</v>
      </c>
      <c r="F545" s="107">
        <f t="shared" si="26"/>
        <v>3610.14</v>
      </c>
      <c r="G545" s="107">
        <f t="shared" si="27"/>
        <v>3610.14</v>
      </c>
      <c r="I545" s="98">
        <f t="shared" si="28"/>
        <v>3610.14</v>
      </c>
      <c r="L545" s="6">
        <v>3610.14</v>
      </c>
    </row>
    <row r="546" spans="1:12" s="1" customFormat="1" ht="22.5" x14ac:dyDescent="0.25">
      <c r="A546" s="104" t="s">
        <v>1167</v>
      </c>
      <c r="B546" s="104" t="s">
        <v>325</v>
      </c>
      <c r="C546" s="105" t="s">
        <v>808</v>
      </c>
      <c r="D546" s="104" t="s">
        <v>65</v>
      </c>
      <c r="E546" s="106">
        <v>64.63</v>
      </c>
      <c r="F546" s="107">
        <f t="shared" si="26"/>
        <v>369.68</v>
      </c>
      <c r="G546" s="107">
        <f t="shared" si="27"/>
        <v>23892.42</v>
      </c>
      <c r="I546" s="98">
        <f t="shared" si="28"/>
        <v>369.68</v>
      </c>
      <c r="L546" s="6">
        <v>369.68</v>
      </c>
    </row>
    <row r="547" spans="1:12" s="1" customFormat="1" ht="22.5" x14ac:dyDescent="0.25">
      <c r="A547" s="104" t="s">
        <v>1168</v>
      </c>
      <c r="B547" s="104" t="s">
        <v>325</v>
      </c>
      <c r="C547" s="105" t="s">
        <v>809</v>
      </c>
      <c r="D547" s="104" t="s">
        <v>65</v>
      </c>
      <c r="E547" s="106">
        <v>50</v>
      </c>
      <c r="F547" s="107">
        <f t="shared" si="26"/>
        <v>369.68</v>
      </c>
      <c r="G547" s="107">
        <f t="shared" si="27"/>
        <v>18484</v>
      </c>
      <c r="I547" s="98">
        <f t="shared" si="28"/>
        <v>369.68</v>
      </c>
      <c r="L547" s="6">
        <v>369.68</v>
      </c>
    </row>
    <row r="548" spans="1:12" s="1" customFormat="1" x14ac:dyDescent="0.25">
      <c r="A548" s="104" t="s">
        <v>1169</v>
      </c>
      <c r="B548" s="104" t="s">
        <v>326</v>
      </c>
      <c r="C548" s="105" t="s">
        <v>810</v>
      </c>
      <c r="D548" s="104" t="s">
        <v>65</v>
      </c>
      <c r="E548" s="106">
        <v>51.18</v>
      </c>
      <c r="F548" s="107">
        <f t="shared" si="26"/>
        <v>202.32</v>
      </c>
      <c r="G548" s="107">
        <f t="shared" si="27"/>
        <v>10354.74</v>
      </c>
      <c r="H548" s="99"/>
      <c r="I548" s="98">
        <f t="shared" si="28"/>
        <v>202.32</v>
      </c>
      <c r="L548" s="6">
        <v>202.32</v>
      </c>
    </row>
    <row r="549" spans="1:12" s="1" customFormat="1" x14ac:dyDescent="0.25">
      <c r="A549" s="104" t="s">
        <v>1170</v>
      </c>
      <c r="B549" s="104" t="s">
        <v>327</v>
      </c>
      <c r="C549" s="105" t="s">
        <v>811</v>
      </c>
      <c r="D549" s="104" t="s">
        <v>65</v>
      </c>
      <c r="E549" s="106">
        <v>8.64</v>
      </c>
      <c r="F549" s="107">
        <f t="shared" si="26"/>
        <v>222.61</v>
      </c>
      <c r="G549" s="107">
        <f t="shared" si="27"/>
        <v>1923.35</v>
      </c>
      <c r="I549" s="98">
        <f t="shared" si="28"/>
        <v>222.61</v>
      </c>
      <c r="L549" s="6">
        <v>222.61</v>
      </c>
    </row>
    <row r="550" spans="1:12" s="1" customFormat="1" ht="22.5" x14ac:dyDescent="0.25">
      <c r="A550" s="104" t="s">
        <v>1171</v>
      </c>
      <c r="B550" s="104" t="s">
        <v>328</v>
      </c>
      <c r="C550" s="105" t="s">
        <v>812</v>
      </c>
      <c r="D550" s="104" t="s">
        <v>830</v>
      </c>
      <c r="E550" s="106">
        <v>144.94999999999999</v>
      </c>
      <c r="F550" s="107">
        <f t="shared" si="26"/>
        <v>93.5</v>
      </c>
      <c r="G550" s="107">
        <f t="shared" si="27"/>
        <v>13552.83</v>
      </c>
      <c r="I550" s="98">
        <f t="shared" si="28"/>
        <v>93.5</v>
      </c>
      <c r="L550" s="6">
        <v>93.5</v>
      </c>
    </row>
    <row r="551" spans="1:12" s="1" customFormat="1" x14ac:dyDescent="0.25">
      <c r="A551" s="104" t="s">
        <v>1172</v>
      </c>
      <c r="B551" s="104">
        <v>95573</v>
      </c>
      <c r="C551" s="105" t="s">
        <v>813</v>
      </c>
      <c r="D551" s="104" t="s">
        <v>827</v>
      </c>
      <c r="E551" s="106">
        <v>223</v>
      </c>
      <c r="F551" s="107">
        <f t="shared" si="26"/>
        <v>50.24</v>
      </c>
      <c r="G551" s="107">
        <f t="shared" si="27"/>
        <v>11203.52</v>
      </c>
      <c r="I551" s="98">
        <f t="shared" si="28"/>
        <v>50.24</v>
      </c>
      <c r="L551" s="6">
        <v>50.24</v>
      </c>
    </row>
    <row r="552" spans="1:12" s="1" customFormat="1" x14ac:dyDescent="0.25">
      <c r="A552" s="104" t="s">
        <v>1173</v>
      </c>
      <c r="B552" s="104" t="s">
        <v>329</v>
      </c>
      <c r="C552" s="105" t="s">
        <v>814</v>
      </c>
      <c r="D552" s="104" t="s">
        <v>827</v>
      </c>
      <c r="E552" s="106">
        <v>2</v>
      </c>
      <c r="F552" s="107">
        <f t="shared" si="26"/>
        <v>59.65</v>
      </c>
      <c r="G552" s="107">
        <f t="shared" si="27"/>
        <v>119.3</v>
      </c>
      <c r="H552" s="99"/>
      <c r="I552" s="98">
        <f t="shared" si="28"/>
        <v>59.65</v>
      </c>
      <c r="L552" s="6">
        <v>59.65</v>
      </c>
    </row>
    <row r="553" spans="1:12" s="1" customFormat="1" x14ac:dyDescent="0.25">
      <c r="A553" s="104" t="s">
        <v>1174</v>
      </c>
      <c r="B553" s="104" t="s">
        <v>330</v>
      </c>
      <c r="C553" s="105" t="s">
        <v>815</v>
      </c>
      <c r="D553" s="104" t="s">
        <v>830</v>
      </c>
      <c r="E553" s="106">
        <v>6.4</v>
      </c>
      <c r="F553" s="107">
        <f t="shared" si="26"/>
        <v>269.3</v>
      </c>
      <c r="G553" s="107">
        <f t="shared" si="27"/>
        <v>1723.52</v>
      </c>
      <c r="I553" s="98">
        <f t="shared" si="28"/>
        <v>269.3</v>
      </c>
      <c r="L553" s="6">
        <v>269.3</v>
      </c>
    </row>
    <row r="554" spans="1:12" s="1" customFormat="1" x14ac:dyDescent="0.25">
      <c r="A554" s="104" t="s">
        <v>265</v>
      </c>
      <c r="B554" s="104"/>
      <c r="C554" s="105" t="s">
        <v>816</v>
      </c>
      <c r="D554" s="104"/>
      <c r="E554" s="106"/>
      <c r="F554" s="107">
        <f t="shared" si="26"/>
        <v>0</v>
      </c>
      <c r="G554" s="107">
        <f t="shared" si="27"/>
        <v>0</v>
      </c>
      <c r="I554" s="98">
        <f t="shared" si="28"/>
        <v>0</v>
      </c>
      <c r="L554" s="6"/>
    </row>
    <row r="555" spans="1:12" s="1" customFormat="1" ht="22.5" x14ac:dyDescent="0.25">
      <c r="A555" s="104" t="s">
        <v>1175</v>
      </c>
      <c r="B555" s="104" t="s">
        <v>331</v>
      </c>
      <c r="C555" s="105" t="s">
        <v>817</v>
      </c>
      <c r="D555" s="104" t="s">
        <v>827</v>
      </c>
      <c r="E555" s="106">
        <v>1</v>
      </c>
      <c r="F555" s="107">
        <f t="shared" si="26"/>
        <v>33673.339999999997</v>
      </c>
      <c r="G555" s="107">
        <f t="shared" si="27"/>
        <v>33673.339999999997</v>
      </c>
      <c r="H555" s="99"/>
      <c r="I555" s="98">
        <f t="shared" si="28"/>
        <v>33673.339999999997</v>
      </c>
      <c r="L555" s="6">
        <v>33673.339999999997</v>
      </c>
    </row>
    <row r="556" spans="1:12" s="1" customFormat="1" x14ac:dyDescent="0.25">
      <c r="A556" s="104" t="s">
        <v>1176</v>
      </c>
      <c r="B556" s="104">
        <v>73665</v>
      </c>
      <c r="C556" s="105" t="s">
        <v>818</v>
      </c>
      <c r="D556" s="104" t="s">
        <v>830</v>
      </c>
      <c r="E556" s="106">
        <v>18</v>
      </c>
      <c r="F556" s="107">
        <f t="shared" si="26"/>
        <v>124.86</v>
      </c>
      <c r="G556" s="107">
        <f t="shared" si="27"/>
        <v>2247.48</v>
      </c>
      <c r="I556" s="98">
        <f t="shared" si="28"/>
        <v>124.86</v>
      </c>
      <c r="L556" s="6">
        <v>124.86</v>
      </c>
    </row>
    <row r="557" spans="1:12" s="1" customFormat="1" x14ac:dyDescent="0.25">
      <c r="A557" s="104" t="s">
        <v>1177</v>
      </c>
      <c r="B557" s="104" t="s">
        <v>332</v>
      </c>
      <c r="C557" s="105" t="s">
        <v>819</v>
      </c>
      <c r="D557" s="104" t="s">
        <v>830</v>
      </c>
      <c r="E557" s="106">
        <v>6.97</v>
      </c>
      <c r="F557" s="107">
        <f t="shared" si="26"/>
        <v>126.41</v>
      </c>
      <c r="G557" s="107">
        <f t="shared" si="27"/>
        <v>881.08</v>
      </c>
      <c r="I557" s="98">
        <f t="shared" si="28"/>
        <v>126.41</v>
      </c>
      <c r="L557" s="6">
        <v>126.41</v>
      </c>
    </row>
    <row r="558" spans="1:12" s="1" customFormat="1" ht="22.5" x14ac:dyDescent="0.25">
      <c r="A558" s="104" t="s">
        <v>1178</v>
      </c>
      <c r="B558" s="104" t="s">
        <v>333</v>
      </c>
      <c r="C558" s="105" t="s">
        <v>820</v>
      </c>
      <c r="D558" s="104" t="s">
        <v>65</v>
      </c>
      <c r="E558" s="106">
        <v>145.76</v>
      </c>
      <c r="F558" s="107">
        <f t="shared" si="26"/>
        <v>33.94</v>
      </c>
      <c r="G558" s="107">
        <f t="shared" si="27"/>
        <v>4947.09</v>
      </c>
      <c r="I558" s="98">
        <f t="shared" si="28"/>
        <v>33.94</v>
      </c>
      <c r="L558" s="6">
        <v>33.94</v>
      </c>
    </row>
    <row r="559" spans="1:12" s="1" customFormat="1" ht="22.5" x14ac:dyDescent="0.25">
      <c r="A559" s="104" t="s">
        <v>1179</v>
      </c>
      <c r="B559" s="104">
        <v>79460</v>
      </c>
      <c r="C559" s="105" t="s">
        <v>821</v>
      </c>
      <c r="D559" s="104" t="s">
        <v>65</v>
      </c>
      <c r="E559" s="106">
        <v>69.08</v>
      </c>
      <c r="F559" s="107">
        <f t="shared" si="26"/>
        <v>21.91</v>
      </c>
      <c r="G559" s="107">
        <f t="shared" si="27"/>
        <v>1513.54</v>
      </c>
      <c r="I559" s="98">
        <f t="shared" si="28"/>
        <v>21.91</v>
      </c>
      <c r="L559" s="6">
        <v>21.91</v>
      </c>
    </row>
    <row r="560" spans="1:12" s="1" customFormat="1" ht="22.5" x14ac:dyDescent="0.25">
      <c r="A560" s="104" t="s">
        <v>1180</v>
      </c>
      <c r="B560" s="104">
        <v>79460</v>
      </c>
      <c r="C560" s="105" t="s">
        <v>822</v>
      </c>
      <c r="D560" s="104" t="s">
        <v>65</v>
      </c>
      <c r="E560" s="106">
        <v>69.08</v>
      </c>
      <c r="F560" s="107">
        <f t="shared" si="26"/>
        <v>21.91</v>
      </c>
      <c r="G560" s="107">
        <f t="shared" si="27"/>
        <v>1513.54</v>
      </c>
      <c r="I560" s="98">
        <f t="shared" si="28"/>
        <v>21.91</v>
      </c>
      <c r="L560" s="6">
        <v>21.91</v>
      </c>
    </row>
    <row r="561" spans="1:12" s="1" customFormat="1" x14ac:dyDescent="0.25">
      <c r="A561" s="104" t="s">
        <v>1181</v>
      </c>
      <c r="B561" s="104" t="s">
        <v>334</v>
      </c>
      <c r="C561" s="105" t="s">
        <v>823</v>
      </c>
      <c r="D561" s="104" t="s">
        <v>65</v>
      </c>
      <c r="E561" s="106">
        <v>69.08</v>
      </c>
      <c r="F561" s="107">
        <f t="shared" si="26"/>
        <v>16.309999999999999</v>
      </c>
      <c r="G561" s="107">
        <f t="shared" si="27"/>
        <v>1126.69</v>
      </c>
      <c r="I561" s="98">
        <f t="shared" si="28"/>
        <v>16.309999999999999</v>
      </c>
      <c r="L561" s="6">
        <v>16.309999999999999</v>
      </c>
    </row>
    <row r="562" spans="1:12" s="1" customFormat="1" x14ac:dyDescent="0.25">
      <c r="A562" s="102">
        <v>25</v>
      </c>
      <c r="B562" s="102"/>
      <c r="C562" s="103" t="s">
        <v>824</v>
      </c>
      <c r="D562" s="104"/>
      <c r="E562" s="106"/>
      <c r="F562" s="107">
        <f t="shared" si="26"/>
        <v>0</v>
      </c>
      <c r="G562" s="107">
        <f t="shared" si="27"/>
        <v>0</v>
      </c>
      <c r="H562" s="99">
        <f>SUM(G562:G564)</f>
        <v>5314.12</v>
      </c>
      <c r="I562" s="98">
        <f t="shared" si="28"/>
        <v>0</v>
      </c>
      <c r="L562" s="6"/>
    </row>
    <row r="563" spans="1:12" s="1" customFormat="1" x14ac:dyDescent="0.25">
      <c r="A563" s="104" t="s">
        <v>1182</v>
      </c>
      <c r="B563" s="104">
        <v>99803</v>
      </c>
      <c r="C563" s="105" t="s">
        <v>825</v>
      </c>
      <c r="D563" s="104" t="s">
        <v>65</v>
      </c>
      <c r="E563" s="106">
        <v>1514.3</v>
      </c>
      <c r="F563" s="107">
        <f t="shared" si="26"/>
        <v>2.64</v>
      </c>
      <c r="G563" s="107">
        <f t="shared" si="27"/>
        <v>3997.75</v>
      </c>
      <c r="I563" s="98">
        <f t="shared" si="28"/>
        <v>2.64</v>
      </c>
      <c r="L563" s="6">
        <v>2.64</v>
      </c>
    </row>
    <row r="564" spans="1:12" s="1" customFormat="1" x14ac:dyDescent="0.25">
      <c r="A564" s="104" t="s">
        <v>1183</v>
      </c>
      <c r="B564" s="104" t="s">
        <v>269</v>
      </c>
      <c r="C564" s="105" t="s">
        <v>826</v>
      </c>
      <c r="D564" s="104" t="s">
        <v>827</v>
      </c>
      <c r="E564" s="106">
        <v>1</v>
      </c>
      <c r="F564" s="107">
        <f t="shared" si="26"/>
        <v>1316.37</v>
      </c>
      <c r="G564" s="107">
        <f t="shared" si="27"/>
        <v>1316.37</v>
      </c>
      <c r="I564" s="98">
        <f t="shared" si="28"/>
        <v>1316.37</v>
      </c>
      <c r="L564" s="6">
        <v>1316.37</v>
      </c>
    </row>
    <row r="565" spans="1:12" s="1" customFormat="1" x14ac:dyDescent="0.25">
      <c r="A565" s="134"/>
      <c r="B565" s="134"/>
      <c r="C565" s="134"/>
      <c r="D565" s="134"/>
      <c r="E565" s="134"/>
      <c r="F565" s="134"/>
      <c r="G565" s="135"/>
      <c r="I565" s="83"/>
      <c r="L565" s="8"/>
    </row>
    <row r="566" spans="1:12" x14ac:dyDescent="0.25">
      <c r="A566" s="121" t="s">
        <v>4</v>
      </c>
      <c r="B566" s="121"/>
      <c r="C566" s="121"/>
      <c r="D566" s="121"/>
      <c r="E566" s="121"/>
      <c r="F566" s="121"/>
      <c r="G566" s="5">
        <f>SUM(G11:G564)</f>
        <v>4082651.7799999984</v>
      </c>
      <c r="H566" s="100"/>
    </row>
    <row r="567" spans="1:12" x14ac:dyDescent="0.25">
      <c r="A567" s="22"/>
      <c r="B567" s="22"/>
      <c r="C567" s="22"/>
      <c r="D567" s="22"/>
      <c r="E567" s="101" t="s">
        <v>64</v>
      </c>
      <c r="F567" s="22"/>
      <c r="G567" s="22"/>
    </row>
    <row r="568" spans="1:12" ht="15" customHeight="1" x14ac:dyDescent="0.25">
      <c r="A568" s="123" t="s">
        <v>831</v>
      </c>
      <c r="B568" s="123"/>
      <c r="C568" s="123"/>
      <c r="D568" s="123"/>
      <c r="E568" s="123"/>
      <c r="F568" s="123"/>
      <c r="G568" s="123"/>
    </row>
    <row r="569" spans="1:12" x14ac:dyDescent="0.25">
      <c r="A569" s="22"/>
      <c r="B569" s="22"/>
      <c r="C569" s="22"/>
      <c r="D569" s="22"/>
      <c r="E569" s="22"/>
      <c r="F569" s="22"/>
      <c r="G569" s="22"/>
    </row>
    <row r="570" spans="1:12" x14ac:dyDescent="0.25">
      <c r="A570" s="22"/>
      <c r="B570" s="22"/>
      <c r="C570" s="22"/>
      <c r="D570" s="22"/>
      <c r="E570" s="22"/>
      <c r="F570" s="22"/>
      <c r="G570" s="22"/>
    </row>
    <row r="571" spans="1:12" x14ac:dyDescent="0.25">
      <c r="A571" s="22"/>
      <c r="B571" s="22"/>
      <c r="C571" s="22"/>
      <c r="D571" s="22"/>
      <c r="E571" s="22"/>
      <c r="F571" s="22"/>
      <c r="G571" s="22"/>
    </row>
    <row r="572" spans="1:12" x14ac:dyDescent="0.25">
      <c r="A572" s="22"/>
      <c r="B572" s="22"/>
      <c r="C572" s="22"/>
      <c r="D572" s="22"/>
      <c r="E572" s="22"/>
      <c r="F572" s="22"/>
      <c r="G572" s="22"/>
    </row>
    <row r="573" spans="1:12" x14ac:dyDescent="0.25">
      <c r="A573" s="22"/>
      <c r="B573" s="22"/>
      <c r="C573" s="22"/>
      <c r="D573" s="22"/>
      <c r="E573" s="22"/>
      <c r="F573" s="22"/>
      <c r="G573" s="22"/>
    </row>
    <row r="574" spans="1:12" x14ac:dyDescent="0.25">
      <c r="A574" s="22"/>
      <c r="B574" s="22"/>
      <c r="C574" s="22"/>
      <c r="D574" s="22"/>
      <c r="E574" s="22"/>
      <c r="F574" s="22"/>
      <c r="G574" s="22"/>
    </row>
    <row r="575" spans="1:12" x14ac:dyDescent="0.25">
      <c r="A575" s="22"/>
      <c r="B575" s="22"/>
      <c r="C575" s="22"/>
      <c r="D575" s="22"/>
      <c r="E575" s="22"/>
      <c r="F575" s="22"/>
      <c r="G575" s="22"/>
    </row>
  </sheetData>
  <sheetProtection algorithmName="SHA-512" hashValue="WNDzdhicWQAf59H5Cyb5iNwju38Y3zXcas5+k02Ebi7N0kFCXZaI3pvkH2MOUn1avqKpI2io17jZDNJ9/CAsWw==" saltValue="ShNXOATxpEGjd6NJJQDV7w==" spinCount="100000" sheet="1" selectLockedCells="1"/>
  <mergeCells count="8">
    <mergeCell ref="A566:F566"/>
    <mergeCell ref="A7:G7"/>
    <mergeCell ref="A568:G568"/>
    <mergeCell ref="K1:K9"/>
    <mergeCell ref="I2:I6"/>
    <mergeCell ref="A8:G8"/>
    <mergeCell ref="A9:G9"/>
    <mergeCell ref="A565:G565"/>
  </mergeCells>
  <phoneticPr fontId="27" type="noConversion"/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565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AA57"/>
  <sheetViews>
    <sheetView tabSelected="1" topLeftCell="A13" workbookViewId="0">
      <selection activeCell="E17" sqref="E17"/>
    </sheetView>
  </sheetViews>
  <sheetFormatPr defaultRowHeight="15" x14ac:dyDescent="0.25"/>
  <cols>
    <col min="1" max="1" width="7.42578125" customWidth="1"/>
    <col min="2" max="2" width="52.7109375" customWidth="1"/>
    <col min="3" max="3" width="11.42578125" bestFit="1" customWidth="1"/>
    <col min="4" max="4" width="7.85546875" customWidth="1"/>
    <col min="5" max="16" width="7" bestFit="1" customWidth="1"/>
    <col min="17" max="25" width="7" customWidth="1"/>
    <col min="27" max="27" width="53.5703125" bestFit="1" customWidth="1"/>
  </cols>
  <sheetData>
    <row r="9" spans="1:25" ht="19.5" x14ac:dyDescent="0.25">
      <c r="A9" s="136" t="s">
        <v>22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81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x14ac:dyDescent="0.25">
      <c r="A11" s="27" t="str">
        <f>ORÇAMENTO!A7</f>
        <v xml:space="preserve">OBJETO: CONSTRUÇÃO DE CRECHE PRÉ-ESCOLA - TIPO 1 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84"/>
      <c r="R11" s="84"/>
      <c r="S11" s="84"/>
      <c r="T11" s="84"/>
      <c r="U11" s="84"/>
      <c r="V11" s="84"/>
      <c r="W11" s="84"/>
      <c r="X11" s="84"/>
      <c r="Y11" s="84"/>
    </row>
    <row r="12" spans="1:25" x14ac:dyDescent="0.25">
      <c r="A12" s="27" t="str">
        <f>ORÇAMENTO!A8</f>
        <v>LOCALIZAÇÃO: CHÁCARA Nº 24, DO LOTEAMENTO SÃO LUIZ - RUA HENRIQUE ZANELLA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84"/>
      <c r="R12" s="84"/>
      <c r="S12" s="84"/>
      <c r="T12" s="84"/>
      <c r="U12" s="84"/>
      <c r="V12" s="84"/>
      <c r="W12" s="84"/>
      <c r="X12" s="84"/>
      <c r="Y12" s="84"/>
    </row>
    <row r="13" spans="1:25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  <c r="X13" s="11"/>
      <c r="Y13" s="11"/>
    </row>
    <row r="14" spans="1:25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x14ac:dyDescent="0.25">
      <c r="A15" s="139" t="s">
        <v>10</v>
      </c>
      <c r="B15" s="138" t="s">
        <v>24</v>
      </c>
      <c r="C15" s="142" t="s">
        <v>25</v>
      </c>
      <c r="D15" s="89" t="s">
        <v>29</v>
      </c>
      <c r="E15" s="138" t="s">
        <v>11</v>
      </c>
      <c r="F15" s="138"/>
      <c r="G15" s="138" t="s">
        <v>12</v>
      </c>
      <c r="H15" s="138"/>
      <c r="I15" s="138" t="s">
        <v>13</v>
      </c>
      <c r="J15" s="138"/>
      <c r="K15" s="138" t="s">
        <v>14</v>
      </c>
      <c r="L15" s="138"/>
      <c r="M15" s="138" t="s">
        <v>15</v>
      </c>
      <c r="N15" s="138"/>
      <c r="O15" s="138" t="s">
        <v>16</v>
      </c>
      <c r="P15" s="138"/>
      <c r="Q15" s="138" t="s">
        <v>59</v>
      </c>
      <c r="R15" s="138"/>
      <c r="S15" s="138" t="s">
        <v>60</v>
      </c>
      <c r="T15" s="138"/>
      <c r="U15" s="138" t="s">
        <v>61</v>
      </c>
      <c r="V15" s="138"/>
      <c r="W15" s="138" t="s">
        <v>834</v>
      </c>
      <c r="X15" s="145"/>
      <c r="Y15" s="85"/>
    </row>
    <row r="16" spans="1:25" x14ac:dyDescent="0.25">
      <c r="A16" s="140"/>
      <c r="B16" s="141"/>
      <c r="C16" s="143"/>
      <c r="D16" s="80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4" t="s">
        <v>18</v>
      </c>
      <c r="W16" s="13" t="s">
        <v>17</v>
      </c>
      <c r="X16" s="90" t="s">
        <v>18</v>
      </c>
      <c r="Y16" s="85"/>
    </row>
    <row r="17" spans="1:27" x14ac:dyDescent="0.25">
      <c r="A17" s="91">
        <v>1</v>
      </c>
      <c r="B17" s="15" t="str">
        <f>ORÇAMENTO!C11</f>
        <v>ADMINISTRAÇÃO LOCAL</v>
      </c>
      <c r="C17" s="16">
        <f>ORÇAMENTO!H11</f>
        <v>122975.6</v>
      </c>
      <c r="D17" s="24">
        <f t="shared" ref="D17:D41" si="0">((C17*100)/$C$45)/100</f>
        <v>3.0121501079869221E-2</v>
      </c>
      <c r="E17" s="17">
        <v>10</v>
      </c>
      <c r="F17" s="16">
        <f t="shared" ref="F17:F40" si="1">E17</f>
        <v>10</v>
      </c>
      <c r="G17" s="17">
        <v>10</v>
      </c>
      <c r="H17" s="16">
        <f t="shared" ref="H17:H40" si="2">F17+G17</f>
        <v>20</v>
      </c>
      <c r="I17" s="17">
        <v>10</v>
      </c>
      <c r="J17" s="16">
        <f t="shared" ref="J17:J40" si="3">H17+I17</f>
        <v>30</v>
      </c>
      <c r="K17" s="17">
        <v>10</v>
      </c>
      <c r="L17" s="16">
        <f t="shared" ref="L17:L40" si="4">J17+K17</f>
        <v>40</v>
      </c>
      <c r="M17" s="17">
        <v>10</v>
      </c>
      <c r="N17" s="16">
        <f t="shared" ref="N17:N40" si="5">L17+M17</f>
        <v>50</v>
      </c>
      <c r="O17" s="18">
        <v>10</v>
      </c>
      <c r="P17" s="16">
        <f t="shared" ref="P17:P40" si="6">N17+O17</f>
        <v>60</v>
      </c>
      <c r="Q17" s="18">
        <v>10</v>
      </c>
      <c r="R17" s="16">
        <f t="shared" ref="R17:R40" si="7">P17+Q17</f>
        <v>70</v>
      </c>
      <c r="S17" s="18">
        <v>10</v>
      </c>
      <c r="T17" s="16">
        <f t="shared" ref="T17:T40" si="8">R17+S17</f>
        <v>80</v>
      </c>
      <c r="U17" s="18">
        <v>10</v>
      </c>
      <c r="V17" s="16">
        <f>T17+U17</f>
        <v>90</v>
      </c>
      <c r="W17" s="18">
        <v>10</v>
      </c>
      <c r="X17" s="92">
        <f>V17+W17</f>
        <v>100</v>
      </c>
      <c r="Y17" s="86"/>
      <c r="AA17" t="str">
        <f t="shared" ref="AA17:AA42" si="9">IF(X17&lt;&gt;100,"REVER PERCENTUAL ATÉ ATINGIR 100%- CASO NECESSÁRIO","PERCENTUAL CORRETO")</f>
        <v>PERCENTUAL CORRETO</v>
      </c>
    </row>
    <row r="18" spans="1:27" x14ac:dyDescent="0.25">
      <c r="A18" s="91">
        <v>2</v>
      </c>
      <c r="B18" s="15" t="str">
        <f>ORÇAMENTO!C13</f>
        <v>SERVIÇOS PRELIMINARES</v>
      </c>
      <c r="C18" s="16">
        <f>ORÇAMENTO!H13</f>
        <v>94418.890000000014</v>
      </c>
      <c r="D18" s="24">
        <f t="shared" si="0"/>
        <v>2.3126853596120319E-2</v>
      </c>
      <c r="E18" s="17">
        <v>100</v>
      </c>
      <c r="F18" s="16">
        <f t="shared" si="1"/>
        <v>100</v>
      </c>
      <c r="G18" s="17"/>
      <c r="H18" s="16">
        <f t="shared" si="2"/>
        <v>100</v>
      </c>
      <c r="I18" s="17"/>
      <c r="J18" s="16">
        <f t="shared" si="3"/>
        <v>100</v>
      </c>
      <c r="K18" s="17"/>
      <c r="L18" s="16">
        <f t="shared" si="4"/>
        <v>100</v>
      </c>
      <c r="M18" s="17"/>
      <c r="N18" s="16">
        <f t="shared" si="5"/>
        <v>100</v>
      </c>
      <c r="O18" s="18"/>
      <c r="P18" s="16">
        <f t="shared" si="6"/>
        <v>100</v>
      </c>
      <c r="Q18" s="18"/>
      <c r="R18" s="16">
        <f t="shared" si="7"/>
        <v>100</v>
      </c>
      <c r="S18" s="18"/>
      <c r="T18" s="16">
        <f t="shared" si="8"/>
        <v>100</v>
      </c>
      <c r="U18" s="18"/>
      <c r="V18" s="16">
        <f t="shared" ref="V18:V42" si="10">T18+U18</f>
        <v>100</v>
      </c>
      <c r="W18" s="18"/>
      <c r="X18" s="92">
        <f t="shared" ref="X18:X42" si="11">V18+W18</f>
        <v>100</v>
      </c>
      <c r="Y18" s="86"/>
      <c r="AA18" t="str">
        <f t="shared" si="9"/>
        <v>PERCENTUAL CORRETO</v>
      </c>
    </row>
    <row r="19" spans="1:27" x14ac:dyDescent="0.25">
      <c r="A19" s="91">
        <v>3</v>
      </c>
      <c r="B19" s="15" t="str">
        <f>ORÇAMENTO!C23</f>
        <v>MOVIMENTO DE TERRA PARA FUNDAÇÕES</v>
      </c>
      <c r="C19" s="16">
        <f>ORÇAMENTO!H23</f>
        <v>68335.570000000007</v>
      </c>
      <c r="D19" s="24">
        <f t="shared" si="0"/>
        <v>1.6738035395220511E-2</v>
      </c>
      <c r="E19" s="17">
        <v>15</v>
      </c>
      <c r="F19" s="16">
        <f t="shared" si="1"/>
        <v>15</v>
      </c>
      <c r="G19" s="17">
        <v>85</v>
      </c>
      <c r="H19" s="16">
        <f t="shared" si="2"/>
        <v>100</v>
      </c>
      <c r="I19" s="17"/>
      <c r="J19" s="16">
        <f t="shared" si="3"/>
        <v>100</v>
      </c>
      <c r="K19" s="17"/>
      <c r="L19" s="16">
        <f t="shared" si="4"/>
        <v>100</v>
      </c>
      <c r="M19" s="17"/>
      <c r="N19" s="16">
        <f t="shared" si="5"/>
        <v>100</v>
      </c>
      <c r="O19" s="18"/>
      <c r="P19" s="16">
        <f t="shared" si="6"/>
        <v>100</v>
      </c>
      <c r="Q19" s="18"/>
      <c r="R19" s="16">
        <f t="shared" si="7"/>
        <v>100</v>
      </c>
      <c r="S19" s="18"/>
      <c r="T19" s="16">
        <f t="shared" si="8"/>
        <v>100</v>
      </c>
      <c r="U19" s="18"/>
      <c r="V19" s="16">
        <f t="shared" si="10"/>
        <v>100</v>
      </c>
      <c r="W19" s="18"/>
      <c r="X19" s="92">
        <f t="shared" si="11"/>
        <v>100</v>
      </c>
      <c r="Y19" s="86"/>
      <c r="AA19" t="str">
        <f t="shared" si="9"/>
        <v>PERCENTUAL CORRETO</v>
      </c>
    </row>
    <row r="20" spans="1:27" x14ac:dyDescent="0.25">
      <c r="A20" s="91">
        <v>4</v>
      </c>
      <c r="B20" s="15" t="str">
        <f>ORÇAMENTO!C37</f>
        <v>FUNDAÇÕES</v>
      </c>
      <c r="C20" s="16">
        <f>ORÇAMENTO!H37</f>
        <v>271704.86</v>
      </c>
      <c r="D20" s="24">
        <f t="shared" si="0"/>
        <v>6.6551073821926598E-2</v>
      </c>
      <c r="E20" s="17"/>
      <c r="F20" s="16">
        <f t="shared" si="1"/>
        <v>0</v>
      </c>
      <c r="G20" s="17">
        <v>70</v>
      </c>
      <c r="H20" s="16">
        <f t="shared" si="2"/>
        <v>70</v>
      </c>
      <c r="I20" s="17">
        <v>30</v>
      </c>
      <c r="J20" s="16">
        <f t="shared" si="3"/>
        <v>100</v>
      </c>
      <c r="K20" s="17"/>
      <c r="L20" s="16">
        <f t="shared" si="4"/>
        <v>100</v>
      </c>
      <c r="M20" s="17"/>
      <c r="N20" s="16">
        <f t="shared" si="5"/>
        <v>100</v>
      </c>
      <c r="O20" s="18"/>
      <c r="P20" s="16">
        <f t="shared" si="6"/>
        <v>100</v>
      </c>
      <c r="Q20" s="18"/>
      <c r="R20" s="16">
        <f t="shared" si="7"/>
        <v>100</v>
      </c>
      <c r="S20" s="18"/>
      <c r="T20" s="16">
        <f t="shared" si="8"/>
        <v>100</v>
      </c>
      <c r="U20" s="18"/>
      <c r="V20" s="16">
        <f t="shared" si="10"/>
        <v>100</v>
      </c>
      <c r="W20" s="18"/>
      <c r="X20" s="92">
        <f t="shared" si="11"/>
        <v>100</v>
      </c>
      <c r="Y20" s="86"/>
      <c r="AA20" t="str">
        <f t="shared" si="9"/>
        <v>PERCENTUAL CORRETO</v>
      </c>
    </row>
    <row r="21" spans="1:27" x14ac:dyDescent="0.25">
      <c r="A21" s="91">
        <v>5</v>
      </c>
      <c r="B21" s="15" t="str">
        <f>ORÇAMENTO!C80</f>
        <v>SUPERESTRUTURA</v>
      </c>
      <c r="C21" s="16">
        <f>ORÇAMENTO!H80</f>
        <v>217893.56999999998</v>
      </c>
      <c r="D21" s="24">
        <f t="shared" si="0"/>
        <v>5.3370598753342609E-2</v>
      </c>
      <c r="E21" s="17"/>
      <c r="F21" s="16">
        <f t="shared" si="1"/>
        <v>0</v>
      </c>
      <c r="G21" s="17">
        <v>10</v>
      </c>
      <c r="H21" s="16">
        <f t="shared" si="2"/>
        <v>10</v>
      </c>
      <c r="I21" s="17">
        <v>70</v>
      </c>
      <c r="J21" s="16">
        <f t="shared" si="3"/>
        <v>80</v>
      </c>
      <c r="K21" s="17">
        <v>20</v>
      </c>
      <c r="L21" s="16">
        <f t="shared" si="4"/>
        <v>100</v>
      </c>
      <c r="M21" s="17"/>
      <c r="N21" s="16">
        <f t="shared" si="5"/>
        <v>100</v>
      </c>
      <c r="O21" s="18"/>
      <c r="P21" s="16">
        <f t="shared" si="6"/>
        <v>100</v>
      </c>
      <c r="Q21" s="18"/>
      <c r="R21" s="16">
        <f t="shared" si="7"/>
        <v>100</v>
      </c>
      <c r="S21" s="18"/>
      <c r="T21" s="16">
        <f t="shared" si="8"/>
        <v>100</v>
      </c>
      <c r="U21" s="18"/>
      <c r="V21" s="16">
        <f t="shared" si="10"/>
        <v>100</v>
      </c>
      <c r="W21" s="18"/>
      <c r="X21" s="92">
        <f t="shared" si="11"/>
        <v>100</v>
      </c>
      <c r="Y21" s="86"/>
      <c r="AA21" t="str">
        <f t="shared" si="9"/>
        <v>PERCENTUAL CORRETO</v>
      </c>
    </row>
    <row r="22" spans="1:27" x14ac:dyDescent="0.25">
      <c r="A22" s="91">
        <v>6</v>
      </c>
      <c r="B22" s="15" t="str">
        <f>ORÇAMENTO!C108</f>
        <v>SISTEMA DE VEDAÇÃO VERTICAL</v>
      </c>
      <c r="C22" s="16">
        <f>ORÇAMENTO!H108</f>
        <v>165411.07</v>
      </c>
      <c r="D22" s="24">
        <f t="shared" si="0"/>
        <v>4.051559596885336E-2</v>
      </c>
      <c r="E22" s="17"/>
      <c r="F22" s="16">
        <f t="shared" si="1"/>
        <v>0</v>
      </c>
      <c r="G22" s="17"/>
      <c r="H22" s="16">
        <f t="shared" si="2"/>
        <v>0</v>
      </c>
      <c r="I22" s="17">
        <v>15</v>
      </c>
      <c r="J22" s="16">
        <f t="shared" si="3"/>
        <v>15</v>
      </c>
      <c r="K22" s="17">
        <v>40</v>
      </c>
      <c r="L22" s="16">
        <f t="shared" si="4"/>
        <v>55</v>
      </c>
      <c r="M22" s="17">
        <v>45</v>
      </c>
      <c r="N22" s="16">
        <f t="shared" si="5"/>
        <v>100</v>
      </c>
      <c r="O22" s="18"/>
      <c r="P22" s="16">
        <f t="shared" si="6"/>
        <v>100</v>
      </c>
      <c r="Q22" s="18"/>
      <c r="R22" s="16">
        <f t="shared" si="7"/>
        <v>100</v>
      </c>
      <c r="S22" s="18"/>
      <c r="T22" s="16">
        <f t="shared" si="8"/>
        <v>100</v>
      </c>
      <c r="U22" s="18"/>
      <c r="V22" s="16">
        <f t="shared" si="10"/>
        <v>100</v>
      </c>
      <c r="W22" s="18"/>
      <c r="X22" s="92">
        <f t="shared" si="11"/>
        <v>100</v>
      </c>
      <c r="Y22" s="86"/>
      <c r="AA22" t="str">
        <f t="shared" si="9"/>
        <v>PERCENTUAL CORRETO</v>
      </c>
    </row>
    <row r="23" spans="1:27" x14ac:dyDescent="0.25">
      <c r="A23" s="91">
        <v>7</v>
      </c>
      <c r="B23" s="15" t="str">
        <f>ORÇAMENTO!C121</f>
        <v>ESQUADRIAS</v>
      </c>
      <c r="C23" s="16">
        <f>ORÇAMENTO!H121</f>
        <v>397577.04999999987</v>
      </c>
      <c r="D23" s="24">
        <f t="shared" si="0"/>
        <v>9.7382062302653657E-2</v>
      </c>
      <c r="E23" s="17"/>
      <c r="F23" s="16">
        <f t="shared" si="1"/>
        <v>0</v>
      </c>
      <c r="G23" s="17"/>
      <c r="H23" s="16">
        <f t="shared" si="2"/>
        <v>0</v>
      </c>
      <c r="I23" s="17"/>
      <c r="J23" s="16">
        <f t="shared" si="3"/>
        <v>0</v>
      </c>
      <c r="K23" s="17"/>
      <c r="L23" s="16">
        <f t="shared" si="4"/>
        <v>0</v>
      </c>
      <c r="M23" s="17">
        <v>10</v>
      </c>
      <c r="N23" s="16">
        <f t="shared" si="5"/>
        <v>10</v>
      </c>
      <c r="O23" s="18">
        <v>40</v>
      </c>
      <c r="P23" s="16">
        <f t="shared" si="6"/>
        <v>50</v>
      </c>
      <c r="Q23" s="18">
        <v>30</v>
      </c>
      <c r="R23" s="16">
        <f t="shared" si="7"/>
        <v>80</v>
      </c>
      <c r="S23" s="18">
        <v>20</v>
      </c>
      <c r="T23" s="16">
        <f t="shared" si="8"/>
        <v>100</v>
      </c>
      <c r="U23" s="18"/>
      <c r="V23" s="16">
        <f t="shared" si="10"/>
        <v>100</v>
      </c>
      <c r="W23" s="18"/>
      <c r="X23" s="92">
        <f t="shared" si="11"/>
        <v>100</v>
      </c>
      <c r="Y23" s="86"/>
      <c r="AA23" t="str">
        <f t="shared" si="9"/>
        <v>PERCENTUAL CORRETO</v>
      </c>
    </row>
    <row r="24" spans="1:27" x14ac:dyDescent="0.25">
      <c r="A24" s="91">
        <v>8</v>
      </c>
      <c r="B24" s="15" t="str">
        <f>ORÇAMENTO!C173</f>
        <v>SISTEMAS DE COBERTURA</v>
      </c>
      <c r="C24" s="16">
        <f>ORÇAMENTO!H173</f>
        <v>794966.92</v>
      </c>
      <c r="D24" s="24">
        <f t="shared" si="0"/>
        <v>0.19471827695282895</v>
      </c>
      <c r="E24" s="17"/>
      <c r="F24" s="16">
        <f t="shared" si="1"/>
        <v>0</v>
      </c>
      <c r="G24" s="17"/>
      <c r="H24" s="16">
        <f t="shared" si="2"/>
        <v>0</v>
      </c>
      <c r="I24" s="17">
        <v>25</v>
      </c>
      <c r="J24" s="16">
        <f t="shared" si="3"/>
        <v>25</v>
      </c>
      <c r="K24" s="17">
        <v>35</v>
      </c>
      <c r="L24" s="16">
        <f t="shared" si="4"/>
        <v>60</v>
      </c>
      <c r="M24" s="17">
        <v>25</v>
      </c>
      <c r="N24" s="16">
        <f t="shared" si="5"/>
        <v>85</v>
      </c>
      <c r="O24" s="18">
        <v>15</v>
      </c>
      <c r="P24" s="16">
        <f t="shared" si="6"/>
        <v>100</v>
      </c>
      <c r="Q24" s="18"/>
      <c r="R24" s="16">
        <f t="shared" si="7"/>
        <v>100</v>
      </c>
      <c r="S24" s="18"/>
      <c r="T24" s="16">
        <f t="shared" si="8"/>
        <v>100</v>
      </c>
      <c r="U24" s="18"/>
      <c r="V24" s="16">
        <f t="shared" si="10"/>
        <v>100</v>
      </c>
      <c r="W24" s="18"/>
      <c r="X24" s="92">
        <f t="shared" si="11"/>
        <v>100</v>
      </c>
      <c r="Y24" s="86"/>
      <c r="AA24" t="str">
        <f t="shared" si="9"/>
        <v>PERCENTUAL CORRETO</v>
      </c>
    </row>
    <row r="25" spans="1:27" x14ac:dyDescent="0.25">
      <c r="A25" s="91">
        <v>9</v>
      </c>
      <c r="B25" s="15" t="str">
        <f>ORÇAMENTO!C182</f>
        <v>IMPERMEABILIZAÇÃO</v>
      </c>
      <c r="C25" s="16">
        <f>ORÇAMENTO!H182</f>
        <v>47382.689999999995</v>
      </c>
      <c r="D25" s="24">
        <f t="shared" si="0"/>
        <v>1.1605861227772893E-2</v>
      </c>
      <c r="E25" s="17"/>
      <c r="F25" s="16">
        <f t="shared" si="1"/>
        <v>0</v>
      </c>
      <c r="G25" s="17"/>
      <c r="H25" s="16">
        <f t="shared" si="2"/>
        <v>0</v>
      </c>
      <c r="I25" s="17">
        <v>100</v>
      </c>
      <c r="J25" s="16">
        <f t="shared" si="3"/>
        <v>100</v>
      </c>
      <c r="K25" s="17"/>
      <c r="L25" s="16">
        <f t="shared" si="4"/>
        <v>100</v>
      </c>
      <c r="M25" s="17"/>
      <c r="N25" s="16">
        <f t="shared" si="5"/>
        <v>100</v>
      </c>
      <c r="O25" s="18"/>
      <c r="P25" s="16">
        <f t="shared" si="6"/>
        <v>100</v>
      </c>
      <c r="Q25" s="18"/>
      <c r="R25" s="16">
        <f t="shared" si="7"/>
        <v>100</v>
      </c>
      <c r="S25" s="18"/>
      <c r="T25" s="16">
        <f t="shared" si="8"/>
        <v>100</v>
      </c>
      <c r="U25" s="18"/>
      <c r="V25" s="16">
        <f t="shared" si="10"/>
        <v>100</v>
      </c>
      <c r="W25" s="18"/>
      <c r="X25" s="92">
        <f t="shared" si="11"/>
        <v>100</v>
      </c>
      <c r="Y25" s="86"/>
      <c r="AA25" t="str">
        <f t="shared" si="9"/>
        <v>PERCENTUAL CORRETO</v>
      </c>
    </row>
    <row r="26" spans="1:27" x14ac:dyDescent="0.25">
      <c r="A26" s="91">
        <v>10</v>
      </c>
      <c r="B26" s="15" t="str">
        <f>ORÇAMENTO!C185</f>
        <v>REVESTIMENTOS INTERNO E EXTERNO</v>
      </c>
      <c r="C26" s="16">
        <f>ORÇAMENTO!H185</f>
        <v>454499.93999999994</v>
      </c>
      <c r="D26" s="24">
        <f t="shared" si="0"/>
        <v>0.11132468907255175</v>
      </c>
      <c r="E26" s="17"/>
      <c r="F26" s="16">
        <f t="shared" si="1"/>
        <v>0</v>
      </c>
      <c r="G26" s="17"/>
      <c r="H26" s="16">
        <f t="shared" si="2"/>
        <v>0</v>
      </c>
      <c r="I26" s="17"/>
      <c r="J26" s="16">
        <f t="shared" si="3"/>
        <v>0</v>
      </c>
      <c r="K26" s="17">
        <v>15</v>
      </c>
      <c r="L26" s="16">
        <f t="shared" si="4"/>
        <v>15</v>
      </c>
      <c r="M26" s="17">
        <v>20</v>
      </c>
      <c r="N26" s="16">
        <f t="shared" si="5"/>
        <v>35</v>
      </c>
      <c r="O26" s="18">
        <v>20</v>
      </c>
      <c r="P26" s="16">
        <f t="shared" si="6"/>
        <v>55</v>
      </c>
      <c r="Q26" s="18">
        <v>20</v>
      </c>
      <c r="R26" s="16">
        <f t="shared" si="7"/>
        <v>75</v>
      </c>
      <c r="S26" s="18">
        <v>20</v>
      </c>
      <c r="T26" s="16">
        <f t="shared" si="8"/>
        <v>95</v>
      </c>
      <c r="U26" s="18">
        <v>5</v>
      </c>
      <c r="V26" s="16">
        <f t="shared" si="10"/>
        <v>100</v>
      </c>
      <c r="W26" s="18"/>
      <c r="X26" s="92">
        <f t="shared" si="11"/>
        <v>100</v>
      </c>
      <c r="Y26" s="86"/>
      <c r="AA26" t="str">
        <f t="shared" si="9"/>
        <v>PERCENTUAL CORRETO</v>
      </c>
    </row>
    <row r="27" spans="1:27" x14ac:dyDescent="0.25">
      <c r="A27" s="91">
        <v>11</v>
      </c>
      <c r="B27" s="15" t="str">
        <f>ORÇAMENTO!C202</f>
        <v>SISTEMAS DE PISOS</v>
      </c>
      <c r="C27" s="16">
        <f>ORÇAMENTO!H202</f>
        <v>321793.40000000002</v>
      </c>
      <c r="D27" s="24">
        <f t="shared" si="0"/>
        <v>7.881970281580078E-2</v>
      </c>
      <c r="E27" s="17"/>
      <c r="F27" s="16">
        <f t="shared" si="1"/>
        <v>0</v>
      </c>
      <c r="G27" s="17"/>
      <c r="H27" s="16">
        <f t="shared" si="2"/>
        <v>0</v>
      </c>
      <c r="I27" s="17"/>
      <c r="J27" s="16">
        <f t="shared" si="3"/>
        <v>0</v>
      </c>
      <c r="K27" s="17">
        <v>15</v>
      </c>
      <c r="L27" s="16">
        <f t="shared" si="4"/>
        <v>15</v>
      </c>
      <c r="M27" s="17">
        <v>15</v>
      </c>
      <c r="N27" s="16">
        <f t="shared" si="5"/>
        <v>30</v>
      </c>
      <c r="O27" s="18">
        <v>25</v>
      </c>
      <c r="P27" s="16">
        <f t="shared" si="6"/>
        <v>55</v>
      </c>
      <c r="Q27" s="18">
        <v>20</v>
      </c>
      <c r="R27" s="16">
        <f t="shared" si="7"/>
        <v>75</v>
      </c>
      <c r="S27" s="18">
        <v>25</v>
      </c>
      <c r="T27" s="16">
        <f t="shared" si="8"/>
        <v>100</v>
      </c>
      <c r="U27" s="18"/>
      <c r="V27" s="16">
        <f t="shared" si="10"/>
        <v>100</v>
      </c>
      <c r="W27" s="18"/>
      <c r="X27" s="92">
        <f t="shared" si="11"/>
        <v>100</v>
      </c>
      <c r="Y27" s="86"/>
      <c r="AA27" t="str">
        <f t="shared" si="9"/>
        <v>PERCENTUAL CORRETO</v>
      </c>
    </row>
    <row r="28" spans="1:27" x14ac:dyDescent="0.25">
      <c r="A28" s="91">
        <v>12</v>
      </c>
      <c r="B28" s="15" t="str">
        <f>ORÇAMENTO!C226</f>
        <v>PINTURAS E ACABAMENTOS</v>
      </c>
      <c r="C28" s="16">
        <f>ORÇAMENTO!H226</f>
        <v>214276.59000000003</v>
      </c>
      <c r="D28" s="24">
        <f t="shared" si="0"/>
        <v>5.2484659859969751E-2</v>
      </c>
      <c r="E28" s="17"/>
      <c r="F28" s="16">
        <f t="shared" si="1"/>
        <v>0</v>
      </c>
      <c r="G28" s="17"/>
      <c r="H28" s="16">
        <f t="shared" si="2"/>
        <v>0</v>
      </c>
      <c r="I28" s="17"/>
      <c r="J28" s="16">
        <f t="shared" si="3"/>
        <v>0</v>
      </c>
      <c r="K28" s="17"/>
      <c r="L28" s="16">
        <f t="shared" si="4"/>
        <v>0</v>
      </c>
      <c r="M28" s="17"/>
      <c r="N28" s="16">
        <f t="shared" si="5"/>
        <v>0</v>
      </c>
      <c r="O28" s="18"/>
      <c r="P28" s="16">
        <f t="shared" si="6"/>
        <v>0</v>
      </c>
      <c r="Q28" s="18">
        <v>30</v>
      </c>
      <c r="R28" s="16">
        <f t="shared" si="7"/>
        <v>30</v>
      </c>
      <c r="S28" s="18">
        <v>25</v>
      </c>
      <c r="T28" s="16">
        <f t="shared" si="8"/>
        <v>55</v>
      </c>
      <c r="U28" s="18">
        <v>40</v>
      </c>
      <c r="V28" s="16">
        <f t="shared" si="10"/>
        <v>95</v>
      </c>
      <c r="W28" s="18">
        <v>5</v>
      </c>
      <c r="X28" s="92">
        <f t="shared" si="11"/>
        <v>100</v>
      </c>
      <c r="Y28" s="86"/>
      <c r="AA28" t="str">
        <f t="shared" si="9"/>
        <v>PERCENTUAL CORRETO</v>
      </c>
    </row>
    <row r="29" spans="1:27" x14ac:dyDescent="0.25">
      <c r="A29" s="91">
        <v>13</v>
      </c>
      <c r="B29" s="15" t="str">
        <f>ORÇAMENTO!C240</f>
        <v>INSTALAÇÃO HIDRÁULICA</v>
      </c>
      <c r="C29" s="16">
        <f>ORÇAMENTO!H240</f>
        <v>64672.979999999996</v>
      </c>
      <c r="D29" s="24">
        <f t="shared" si="0"/>
        <v>1.5840924841255995E-2</v>
      </c>
      <c r="E29" s="17"/>
      <c r="F29" s="16">
        <f t="shared" si="1"/>
        <v>0</v>
      </c>
      <c r="G29" s="17"/>
      <c r="H29" s="16">
        <f t="shared" si="2"/>
        <v>0</v>
      </c>
      <c r="I29" s="17"/>
      <c r="J29" s="16">
        <f t="shared" si="3"/>
        <v>0</v>
      </c>
      <c r="K29" s="17">
        <v>10</v>
      </c>
      <c r="L29" s="16">
        <f t="shared" si="4"/>
        <v>10</v>
      </c>
      <c r="M29" s="17">
        <v>20</v>
      </c>
      <c r="N29" s="16">
        <f t="shared" si="5"/>
        <v>30</v>
      </c>
      <c r="O29" s="18">
        <v>30</v>
      </c>
      <c r="P29" s="16">
        <f t="shared" si="6"/>
        <v>60</v>
      </c>
      <c r="Q29" s="18">
        <v>20</v>
      </c>
      <c r="R29" s="16">
        <f t="shared" si="7"/>
        <v>80</v>
      </c>
      <c r="S29" s="18">
        <v>10</v>
      </c>
      <c r="T29" s="16">
        <f t="shared" si="8"/>
        <v>90</v>
      </c>
      <c r="U29" s="18">
        <v>10</v>
      </c>
      <c r="V29" s="16">
        <f t="shared" si="10"/>
        <v>100</v>
      </c>
      <c r="W29" s="18"/>
      <c r="X29" s="92">
        <f t="shared" si="11"/>
        <v>100</v>
      </c>
      <c r="Y29" s="86"/>
      <c r="AA29" t="str">
        <f t="shared" si="9"/>
        <v>PERCENTUAL CORRETO</v>
      </c>
    </row>
    <row r="30" spans="1:27" x14ac:dyDescent="0.25">
      <c r="A30" s="91">
        <v>14</v>
      </c>
      <c r="B30" s="15" t="str">
        <f>ORÇAMENTO!C311</f>
        <v>DRENAGEM DE ÁGUAS PLUVIAIS</v>
      </c>
      <c r="C30" s="16">
        <f>ORÇAMENTO!H311</f>
        <v>34228.049999999996</v>
      </c>
      <c r="D30" s="24">
        <f t="shared" si="0"/>
        <v>8.3837789369339746E-3</v>
      </c>
      <c r="E30" s="17"/>
      <c r="F30" s="16">
        <f t="shared" si="1"/>
        <v>0</v>
      </c>
      <c r="G30" s="17"/>
      <c r="H30" s="16">
        <f t="shared" si="2"/>
        <v>0</v>
      </c>
      <c r="I30" s="17"/>
      <c r="J30" s="16">
        <f t="shared" si="3"/>
        <v>0</v>
      </c>
      <c r="K30" s="17"/>
      <c r="L30" s="16">
        <f t="shared" si="4"/>
        <v>0</v>
      </c>
      <c r="M30" s="17">
        <v>20</v>
      </c>
      <c r="N30" s="16">
        <f t="shared" si="5"/>
        <v>20</v>
      </c>
      <c r="O30" s="18">
        <v>20</v>
      </c>
      <c r="P30" s="16">
        <f t="shared" si="6"/>
        <v>40</v>
      </c>
      <c r="Q30" s="18">
        <v>30</v>
      </c>
      <c r="R30" s="16">
        <f t="shared" si="7"/>
        <v>70</v>
      </c>
      <c r="S30" s="18">
        <v>25</v>
      </c>
      <c r="T30" s="16">
        <f t="shared" si="8"/>
        <v>95</v>
      </c>
      <c r="U30" s="18">
        <v>5</v>
      </c>
      <c r="V30" s="16">
        <f t="shared" si="10"/>
        <v>100</v>
      </c>
      <c r="W30" s="18"/>
      <c r="X30" s="92">
        <f t="shared" si="11"/>
        <v>100</v>
      </c>
      <c r="Y30" s="86"/>
      <c r="AA30" t="str">
        <f t="shared" si="9"/>
        <v>PERCENTUAL CORRETO</v>
      </c>
    </row>
    <row r="31" spans="1:27" x14ac:dyDescent="0.25">
      <c r="A31" s="91">
        <v>15</v>
      </c>
      <c r="B31" s="15" t="str">
        <f>ORÇAMENTO!C321</f>
        <v>INSTALAÇÃO SANITÁRIA</v>
      </c>
      <c r="C31" s="16">
        <f>ORÇAMENTO!H321</f>
        <v>108191.19999999998</v>
      </c>
      <c r="D31" s="24">
        <f t="shared" si="0"/>
        <v>2.6500227261605933E-2</v>
      </c>
      <c r="E31" s="17"/>
      <c r="F31" s="16">
        <f t="shared" si="1"/>
        <v>0</v>
      </c>
      <c r="G31" s="17"/>
      <c r="H31" s="16">
        <f t="shared" si="2"/>
        <v>0</v>
      </c>
      <c r="I31" s="17"/>
      <c r="J31" s="16">
        <f t="shared" si="3"/>
        <v>0</v>
      </c>
      <c r="K31" s="17">
        <v>20</v>
      </c>
      <c r="L31" s="16">
        <f t="shared" si="4"/>
        <v>20</v>
      </c>
      <c r="M31" s="17">
        <v>20</v>
      </c>
      <c r="N31" s="16">
        <f t="shared" si="5"/>
        <v>40</v>
      </c>
      <c r="O31" s="18">
        <v>20</v>
      </c>
      <c r="P31" s="16">
        <f t="shared" si="6"/>
        <v>60</v>
      </c>
      <c r="Q31" s="18">
        <v>20</v>
      </c>
      <c r="R31" s="16">
        <f t="shared" si="7"/>
        <v>80</v>
      </c>
      <c r="S31" s="18">
        <v>20</v>
      </c>
      <c r="T31" s="16">
        <f t="shared" si="8"/>
        <v>100</v>
      </c>
      <c r="U31" s="18"/>
      <c r="V31" s="16">
        <f t="shared" si="10"/>
        <v>100</v>
      </c>
      <c r="W31" s="18"/>
      <c r="X31" s="92">
        <f t="shared" si="11"/>
        <v>100</v>
      </c>
      <c r="Y31" s="86"/>
      <c r="AA31" t="str">
        <f t="shared" si="9"/>
        <v>PERCENTUAL CORRETO</v>
      </c>
    </row>
    <row r="32" spans="1:27" x14ac:dyDescent="0.25">
      <c r="A32" s="91">
        <v>16</v>
      </c>
      <c r="B32" s="15" t="str">
        <f>ORÇAMENTO!C363</f>
        <v>LOUÇAS, ACESSÓRIOS E METAIS</v>
      </c>
      <c r="C32" s="16">
        <f>ORÇAMENTO!H363</f>
        <v>91798.130000000019</v>
      </c>
      <c r="D32" s="24">
        <f t="shared" si="0"/>
        <v>2.2484927676099779E-2</v>
      </c>
      <c r="E32" s="17"/>
      <c r="F32" s="16">
        <f t="shared" si="1"/>
        <v>0</v>
      </c>
      <c r="G32" s="17"/>
      <c r="H32" s="16">
        <f t="shared" si="2"/>
        <v>0</v>
      </c>
      <c r="I32" s="17"/>
      <c r="J32" s="16">
        <f t="shared" si="3"/>
        <v>0</v>
      </c>
      <c r="K32" s="17"/>
      <c r="L32" s="16">
        <f t="shared" si="4"/>
        <v>0</v>
      </c>
      <c r="M32" s="17"/>
      <c r="N32" s="16">
        <f t="shared" si="5"/>
        <v>0</v>
      </c>
      <c r="O32" s="18">
        <v>10</v>
      </c>
      <c r="P32" s="16">
        <f t="shared" si="6"/>
        <v>10</v>
      </c>
      <c r="Q32" s="18">
        <v>20</v>
      </c>
      <c r="R32" s="16">
        <f t="shared" si="7"/>
        <v>30</v>
      </c>
      <c r="S32" s="18">
        <v>30</v>
      </c>
      <c r="T32" s="16">
        <f t="shared" si="8"/>
        <v>60</v>
      </c>
      <c r="U32" s="18">
        <v>40</v>
      </c>
      <c r="V32" s="16">
        <f t="shared" si="10"/>
        <v>100</v>
      </c>
      <c r="W32" s="18"/>
      <c r="X32" s="92">
        <f t="shared" si="11"/>
        <v>100</v>
      </c>
      <c r="Y32" s="86"/>
      <c r="AA32" t="str">
        <f t="shared" si="9"/>
        <v>PERCENTUAL CORRETO</v>
      </c>
    </row>
    <row r="33" spans="1:27" x14ac:dyDescent="0.25">
      <c r="A33" s="91">
        <v>17</v>
      </c>
      <c r="B33" s="15" t="str">
        <f>ORÇAMENTO!C393</f>
        <v>INSTALAÇÃO DE GÁS COMBUSTÍVEL</v>
      </c>
      <c r="C33" s="16">
        <f>ORÇAMENTO!H393</f>
        <v>7903.0999999999995</v>
      </c>
      <c r="D33" s="24">
        <f t="shared" si="0"/>
        <v>1.9357761635992378E-3</v>
      </c>
      <c r="E33" s="17"/>
      <c r="F33" s="16">
        <f t="shared" si="1"/>
        <v>0</v>
      </c>
      <c r="G33" s="17"/>
      <c r="H33" s="16">
        <f t="shared" si="2"/>
        <v>0</v>
      </c>
      <c r="I33" s="17"/>
      <c r="J33" s="16">
        <f t="shared" si="3"/>
        <v>0</v>
      </c>
      <c r="K33" s="17">
        <v>30</v>
      </c>
      <c r="L33" s="16">
        <f t="shared" si="4"/>
        <v>30</v>
      </c>
      <c r="M33" s="17">
        <v>30</v>
      </c>
      <c r="N33" s="16">
        <f t="shared" si="5"/>
        <v>60</v>
      </c>
      <c r="O33" s="18"/>
      <c r="P33" s="16">
        <f t="shared" si="6"/>
        <v>60</v>
      </c>
      <c r="Q33" s="18"/>
      <c r="R33" s="16">
        <f t="shared" si="7"/>
        <v>60</v>
      </c>
      <c r="S33" s="18">
        <v>20</v>
      </c>
      <c r="T33" s="16">
        <f t="shared" si="8"/>
        <v>80</v>
      </c>
      <c r="U33" s="18">
        <v>20</v>
      </c>
      <c r="V33" s="16">
        <f t="shared" si="10"/>
        <v>100</v>
      </c>
      <c r="W33" s="18"/>
      <c r="X33" s="92">
        <f t="shared" si="11"/>
        <v>100</v>
      </c>
      <c r="Y33" s="86"/>
      <c r="AA33" t="str">
        <f t="shared" si="9"/>
        <v>PERCENTUAL CORRETO</v>
      </c>
    </row>
    <row r="34" spans="1:27" x14ac:dyDescent="0.25">
      <c r="A34" s="91">
        <v>18</v>
      </c>
      <c r="B34" s="15" t="str">
        <f>ORÇAMENTO!C404</f>
        <v>SISTEMA DE PROTEÇÃO CONTRA INCÊNDIO</v>
      </c>
      <c r="C34" s="16">
        <f>ORÇAMENTO!H404</f>
        <v>33532.85</v>
      </c>
      <c r="D34" s="24">
        <f t="shared" si="0"/>
        <v>8.2134974538533873E-3</v>
      </c>
      <c r="E34" s="17"/>
      <c r="F34" s="16">
        <f t="shared" si="1"/>
        <v>0</v>
      </c>
      <c r="G34" s="17"/>
      <c r="H34" s="16">
        <f t="shared" si="2"/>
        <v>0</v>
      </c>
      <c r="I34" s="17"/>
      <c r="J34" s="16">
        <f t="shared" si="3"/>
        <v>0</v>
      </c>
      <c r="K34" s="17">
        <v>5</v>
      </c>
      <c r="L34" s="16">
        <f t="shared" si="4"/>
        <v>5</v>
      </c>
      <c r="M34" s="17">
        <v>10</v>
      </c>
      <c r="N34" s="16">
        <f t="shared" si="5"/>
        <v>15</v>
      </c>
      <c r="O34" s="18">
        <v>10</v>
      </c>
      <c r="P34" s="16">
        <f t="shared" si="6"/>
        <v>25</v>
      </c>
      <c r="Q34" s="18">
        <v>20</v>
      </c>
      <c r="R34" s="16">
        <f t="shared" si="7"/>
        <v>45</v>
      </c>
      <c r="S34" s="18">
        <v>30</v>
      </c>
      <c r="T34" s="16">
        <f t="shared" si="8"/>
        <v>75</v>
      </c>
      <c r="U34" s="18">
        <v>25</v>
      </c>
      <c r="V34" s="16">
        <f t="shared" si="10"/>
        <v>100</v>
      </c>
      <c r="W34" s="18"/>
      <c r="X34" s="92">
        <f t="shared" si="11"/>
        <v>100</v>
      </c>
      <c r="Y34" s="86"/>
      <c r="AA34" t="str">
        <f t="shared" si="9"/>
        <v>PERCENTUAL CORRETO</v>
      </c>
    </row>
    <row r="35" spans="1:27" x14ac:dyDescent="0.25">
      <c r="A35" s="91">
        <v>19</v>
      </c>
      <c r="B35" s="15" t="str">
        <f>ORÇAMENTO!C422</f>
        <v>INSTALAÇÃO ELÉTRICA - 220V</v>
      </c>
      <c r="C35" s="16">
        <f>ORÇAMENTO!H422</f>
        <v>292786.3</v>
      </c>
      <c r="D35" s="24">
        <f t="shared" si="0"/>
        <v>7.1714737326924322E-2</v>
      </c>
      <c r="E35" s="17"/>
      <c r="F35" s="16">
        <f t="shared" si="1"/>
        <v>0</v>
      </c>
      <c r="G35" s="17"/>
      <c r="H35" s="16">
        <f t="shared" si="2"/>
        <v>0</v>
      </c>
      <c r="I35" s="17"/>
      <c r="J35" s="16">
        <f t="shared" si="3"/>
        <v>0</v>
      </c>
      <c r="K35" s="17">
        <v>5</v>
      </c>
      <c r="L35" s="16">
        <f t="shared" si="4"/>
        <v>5</v>
      </c>
      <c r="M35" s="17">
        <v>5</v>
      </c>
      <c r="N35" s="16">
        <f t="shared" si="5"/>
        <v>10</v>
      </c>
      <c r="O35" s="18">
        <v>10</v>
      </c>
      <c r="P35" s="16">
        <f t="shared" si="6"/>
        <v>20</v>
      </c>
      <c r="Q35" s="18">
        <v>20</v>
      </c>
      <c r="R35" s="16">
        <f t="shared" si="7"/>
        <v>40</v>
      </c>
      <c r="S35" s="18">
        <v>25</v>
      </c>
      <c r="T35" s="16">
        <f t="shared" si="8"/>
        <v>65</v>
      </c>
      <c r="U35" s="18">
        <v>25</v>
      </c>
      <c r="V35" s="16">
        <f t="shared" si="10"/>
        <v>90</v>
      </c>
      <c r="W35" s="18">
        <v>10</v>
      </c>
      <c r="X35" s="92">
        <f t="shared" si="11"/>
        <v>100</v>
      </c>
      <c r="Y35" s="86"/>
      <c r="AA35" t="str">
        <f t="shared" si="9"/>
        <v>PERCENTUAL CORRETO</v>
      </c>
    </row>
    <row r="36" spans="1:27" x14ac:dyDescent="0.25">
      <c r="A36" s="91">
        <v>20</v>
      </c>
      <c r="B36" s="15" t="str">
        <f>ORÇAMENTO!C488</f>
        <v>INSTALAÇÕES DE CLIMATIZAÇÃO</v>
      </c>
      <c r="C36" s="16">
        <f>ORÇAMENTO!H488</f>
        <v>2581.64</v>
      </c>
      <c r="D36" s="24">
        <f t="shared" si="0"/>
        <v>6.3234391251462544E-4</v>
      </c>
      <c r="E36" s="17"/>
      <c r="F36" s="16">
        <f t="shared" si="1"/>
        <v>0</v>
      </c>
      <c r="G36" s="17"/>
      <c r="H36" s="16">
        <f t="shared" si="2"/>
        <v>0</v>
      </c>
      <c r="I36" s="17"/>
      <c r="J36" s="16">
        <f t="shared" si="3"/>
        <v>0</v>
      </c>
      <c r="K36" s="17"/>
      <c r="L36" s="16">
        <f t="shared" si="4"/>
        <v>0</v>
      </c>
      <c r="M36" s="17">
        <v>20</v>
      </c>
      <c r="N36" s="16">
        <f t="shared" si="5"/>
        <v>20</v>
      </c>
      <c r="O36" s="18"/>
      <c r="P36" s="16">
        <f t="shared" si="6"/>
        <v>20</v>
      </c>
      <c r="Q36" s="18"/>
      <c r="R36" s="16">
        <f t="shared" si="7"/>
        <v>20</v>
      </c>
      <c r="S36" s="18"/>
      <c r="T36" s="16">
        <f t="shared" si="8"/>
        <v>20</v>
      </c>
      <c r="U36" s="18">
        <v>80</v>
      </c>
      <c r="V36" s="16">
        <f t="shared" si="10"/>
        <v>100</v>
      </c>
      <c r="W36" s="18"/>
      <c r="X36" s="92">
        <f t="shared" si="11"/>
        <v>100</v>
      </c>
      <c r="Y36" s="86"/>
      <c r="AA36" t="str">
        <f t="shared" si="9"/>
        <v>PERCENTUAL CORRETO</v>
      </c>
    </row>
    <row r="37" spans="1:27" x14ac:dyDescent="0.25">
      <c r="A37" s="91">
        <v>21</v>
      </c>
      <c r="B37" s="15" t="str">
        <f>ORÇAMENTO!C493</f>
        <v>INSTALAÇÕES DE REDE ESTRUTURADA</v>
      </c>
      <c r="C37" s="16">
        <f>ORÇAMENTO!H493</f>
        <v>47378.97</v>
      </c>
      <c r="D37" s="24">
        <f t="shared" si="0"/>
        <v>1.1604950055280004E-2</v>
      </c>
      <c r="E37" s="17"/>
      <c r="F37" s="16">
        <f t="shared" si="1"/>
        <v>0</v>
      </c>
      <c r="G37" s="17"/>
      <c r="H37" s="16">
        <f t="shared" si="2"/>
        <v>0</v>
      </c>
      <c r="I37" s="17"/>
      <c r="J37" s="16">
        <f t="shared" si="3"/>
        <v>0</v>
      </c>
      <c r="K37" s="17"/>
      <c r="L37" s="16">
        <f t="shared" si="4"/>
        <v>0</v>
      </c>
      <c r="M37" s="17"/>
      <c r="N37" s="16">
        <f t="shared" si="5"/>
        <v>0</v>
      </c>
      <c r="O37" s="18"/>
      <c r="P37" s="16">
        <f t="shared" si="6"/>
        <v>0</v>
      </c>
      <c r="Q37" s="18">
        <v>20</v>
      </c>
      <c r="R37" s="16">
        <f t="shared" si="7"/>
        <v>20</v>
      </c>
      <c r="S37" s="18">
        <v>30</v>
      </c>
      <c r="T37" s="16">
        <f t="shared" si="8"/>
        <v>50</v>
      </c>
      <c r="U37" s="18">
        <v>30</v>
      </c>
      <c r="V37" s="16">
        <f t="shared" si="10"/>
        <v>80</v>
      </c>
      <c r="W37" s="18">
        <v>20</v>
      </c>
      <c r="X37" s="92">
        <f t="shared" si="11"/>
        <v>100</v>
      </c>
      <c r="Y37" s="86"/>
      <c r="AA37" t="str">
        <f t="shared" si="9"/>
        <v>PERCENTUAL CORRETO</v>
      </c>
    </row>
    <row r="38" spans="1:27" x14ac:dyDescent="0.25">
      <c r="A38" s="91">
        <v>22</v>
      </c>
      <c r="B38" s="15" t="str">
        <f>ORÇAMENTO!C523</f>
        <v>SISTEMA DE EXAUSTÃO MECÂNICA</v>
      </c>
      <c r="C38" s="16">
        <f>ORÇAMENTO!H523</f>
        <v>13650.189999999999</v>
      </c>
      <c r="D38" s="24">
        <f t="shared" si="0"/>
        <v>3.3434617340791185E-3</v>
      </c>
      <c r="E38" s="17"/>
      <c r="F38" s="16">
        <f t="shared" si="1"/>
        <v>0</v>
      </c>
      <c r="G38" s="17"/>
      <c r="H38" s="16">
        <f t="shared" si="2"/>
        <v>0</v>
      </c>
      <c r="I38" s="17"/>
      <c r="J38" s="16">
        <f t="shared" si="3"/>
        <v>0</v>
      </c>
      <c r="K38" s="17"/>
      <c r="L38" s="16">
        <f t="shared" si="4"/>
        <v>0</v>
      </c>
      <c r="M38" s="17"/>
      <c r="N38" s="16">
        <f t="shared" si="5"/>
        <v>0</v>
      </c>
      <c r="O38" s="18"/>
      <c r="P38" s="16">
        <f t="shared" si="6"/>
        <v>0</v>
      </c>
      <c r="Q38" s="18"/>
      <c r="R38" s="16">
        <f t="shared" si="7"/>
        <v>0</v>
      </c>
      <c r="S38" s="18"/>
      <c r="T38" s="16">
        <f t="shared" si="8"/>
        <v>0</v>
      </c>
      <c r="U38" s="18"/>
      <c r="V38" s="16">
        <f t="shared" si="10"/>
        <v>0</v>
      </c>
      <c r="W38" s="18">
        <v>100</v>
      </c>
      <c r="X38" s="92">
        <f t="shared" si="11"/>
        <v>100</v>
      </c>
      <c r="Y38" s="86"/>
      <c r="AA38" t="str">
        <f t="shared" si="9"/>
        <v>PERCENTUAL CORRETO</v>
      </c>
    </row>
    <row r="39" spans="1:27" ht="22.5" x14ac:dyDescent="0.25">
      <c r="A39" s="91">
        <v>23</v>
      </c>
      <c r="B39" s="15" t="str">
        <f>ORÇAMENTO!C527</f>
        <v>SISTEMA DE PROTEÇÃO CONTRA DESCARGAS ATMOSFÉRICAS (SPDA)</v>
      </c>
      <c r="C39" s="16">
        <f>ORÇAMENTO!H527</f>
        <v>78611.520000000004</v>
      </c>
      <c r="D39" s="24">
        <f t="shared" si="0"/>
        <v>1.9255014690476493E-2</v>
      </c>
      <c r="E39" s="17"/>
      <c r="F39" s="16">
        <f t="shared" si="1"/>
        <v>0</v>
      </c>
      <c r="G39" s="17">
        <v>15</v>
      </c>
      <c r="H39" s="16">
        <f t="shared" si="2"/>
        <v>15</v>
      </c>
      <c r="I39" s="17">
        <v>10</v>
      </c>
      <c r="J39" s="16">
        <f t="shared" si="3"/>
        <v>25</v>
      </c>
      <c r="K39" s="17"/>
      <c r="L39" s="16">
        <f t="shared" si="4"/>
        <v>25</v>
      </c>
      <c r="M39" s="17"/>
      <c r="N39" s="16">
        <f t="shared" si="5"/>
        <v>25</v>
      </c>
      <c r="O39" s="18"/>
      <c r="P39" s="16">
        <f t="shared" si="6"/>
        <v>25</v>
      </c>
      <c r="Q39" s="18">
        <v>30</v>
      </c>
      <c r="R39" s="16">
        <f t="shared" si="7"/>
        <v>55</v>
      </c>
      <c r="S39" s="18">
        <v>20</v>
      </c>
      <c r="T39" s="16">
        <f t="shared" si="8"/>
        <v>75</v>
      </c>
      <c r="U39" s="18">
        <v>15</v>
      </c>
      <c r="V39" s="16">
        <f t="shared" si="10"/>
        <v>90</v>
      </c>
      <c r="W39" s="18">
        <v>10</v>
      </c>
      <c r="X39" s="92">
        <f t="shared" si="11"/>
        <v>100</v>
      </c>
      <c r="Y39" s="86"/>
      <c r="AA39" t="str">
        <f t="shared" si="9"/>
        <v>PERCENTUAL CORRETO</v>
      </c>
    </row>
    <row r="40" spans="1:27" x14ac:dyDescent="0.25">
      <c r="A40" s="91">
        <v>24</v>
      </c>
      <c r="B40" s="15" t="str">
        <f>ORÇAMENTO!C543</f>
        <v>SERVIÇOS COMPLEMENTARES</v>
      </c>
      <c r="C40" s="16">
        <f>ORÇAMENTO!H543</f>
        <v>130766.57999999999</v>
      </c>
      <c r="D40" s="24">
        <f t="shared" si="0"/>
        <v>3.2029814700483709E-2</v>
      </c>
      <c r="E40" s="17">
        <v>15</v>
      </c>
      <c r="F40" s="16">
        <f t="shared" si="1"/>
        <v>15</v>
      </c>
      <c r="G40" s="17">
        <v>25</v>
      </c>
      <c r="H40" s="16">
        <f t="shared" si="2"/>
        <v>40</v>
      </c>
      <c r="I40" s="17"/>
      <c r="J40" s="16">
        <f t="shared" si="3"/>
        <v>40</v>
      </c>
      <c r="K40" s="17"/>
      <c r="L40" s="16">
        <f t="shared" si="4"/>
        <v>40</v>
      </c>
      <c r="M40" s="17"/>
      <c r="N40" s="16">
        <f t="shared" si="5"/>
        <v>40</v>
      </c>
      <c r="O40" s="18"/>
      <c r="P40" s="16">
        <f t="shared" si="6"/>
        <v>40</v>
      </c>
      <c r="Q40" s="18"/>
      <c r="R40" s="16">
        <f t="shared" si="7"/>
        <v>40</v>
      </c>
      <c r="S40" s="18">
        <v>15</v>
      </c>
      <c r="T40" s="16">
        <f t="shared" si="8"/>
        <v>55</v>
      </c>
      <c r="U40" s="18">
        <v>30</v>
      </c>
      <c r="V40" s="16">
        <f t="shared" si="10"/>
        <v>85</v>
      </c>
      <c r="W40" s="18">
        <v>15</v>
      </c>
      <c r="X40" s="92">
        <f t="shared" si="11"/>
        <v>100</v>
      </c>
      <c r="Y40" s="86"/>
      <c r="AA40" t="str">
        <f t="shared" si="9"/>
        <v>PERCENTUAL CORRETO</v>
      </c>
    </row>
    <row r="41" spans="1:27" x14ac:dyDescent="0.25">
      <c r="A41" s="91">
        <v>25</v>
      </c>
      <c r="B41" s="15" t="str">
        <f>ORÇAMENTO!C562</f>
        <v>SERVIÇOS FINAIS</v>
      </c>
      <c r="C41" s="16">
        <f>ORÇAMENTO!H562</f>
        <v>5314.12</v>
      </c>
      <c r="D41" s="24">
        <f t="shared" si="0"/>
        <v>1.3016343999830424E-3</v>
      </c>
      <c r="E41" s="17"/>
      <c r="F41" s="16">
        <f t="shared" ref="F41:F43" si="12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16">
        <f>R41+S41</f>
        <v>0</v>
      </c>
      <c r="U41" s="18">
        <v>40</v>
      </c>
      <c r="V41" s="16">
        <f t="shared" si="10"/>
        <v>40</v>
      </c>
      <c r="W41" s="18">
        <v>60</v>
      </c>
      <c r="X41" s="92">
        <f t="shared" si="11"/>
        <v>100</v>
      </c>
      <c r="Y41" s="86"/>
      <c r="AA41" t="str">
        <f t="shared" si="9"/>
        <v>PERCENTUAL CORRETO</v>
      </c>
    </row>
    <row r="42" spans="1:27" ht="5.25" hidden="1" customHeight="1" x14ac:dyDescent="0.25">
      <c r="A42" s="91">
        <v>26</v>
      </c>
      <c r="B42" s="15"/>
      <c r="C42" s="16"/>
      <c r="D42" s="24">
        <f t="shared" ref="D42" si="13">((C42*100)/$C$45)/100</f>
        <v>0</v>
      </c>
      <c r="E42" s="17"/>
      <c r="F42" s="16">
        <f t="shared" si="12"/>
        <v>0</v>
      </c>
      <c r="G42" s="17"/>
      <c r="H42" s="16">
        <f t="shared" ref="H42" si="14">F42+G42</f>
        <v>0</v>
      </c>
      <c r="I42" s="17"/>
      <c r="J42" s="16">
        <f t="shared" ref="J42" si="15">H42+I42</f>
        <v>0</v>
      </c>
      <c r="K42" s="17"/>
      <c r="L42" s="16">
        <f t="shared" ref="L42" si="16">J42+K42</f>
        <v>0</v>
      </c>
      <c r="M42" s="17"/>
      <c r="N42" s="16">
        <f t="shared" ref="N42" si="17">L42+M42</f>
        <v>0</v>
      </c>
      <c r="O42" s="18"/>
      <c r="P42" s="16">
        <f t="shared" ref="P42" si="18">N42+O42</f>
        <v>0</v>
      </c>
      <c r="Q42" s="18"/>
      <c r="R42" s="16">
        <f t="shared" ref="R42:R43" si="19">P42+Q42</f>
        <v>0</v>
      </c>
      <c r="S42" s="18"/>
      <c r="T42" s="16">
        <f t="shared" ref="T42:T43" si="20">R42+S42</f>
        <v>0</v>
      </c>
      <c r="U42" s="18"/>
      <c r="V42" s="16">
        <f t="shared" si="10"/>
        <v>0</v>
      </c>
      <c r="W42" s="18"/>
      <c r="X42" s="92">
        <f t="shared" si="11"/>
        <v>0</v>
      </c>
      <c r="Y42" s="86"/>
      <c r="AA42" t="str">
        <f t="shared" si="9"/>
        <v>REVER PERCENTUAL ATÉ ATINGIR 100%- CASO NECESSÁRIO</v>
      </c>
    </row>
    <row r="43" spans="1:27" x14ac:dyDescent="0.25">
      <c r="A43" s="91"/>
      <c r="B43" s="15"/>
      <c r="C43" s="16"/>
      <c r="D43" s="82">
        <f>((C43*100)/$C$45)/100</f>
        <v>0</v>
      </c>
      <c r="E43" s="17"/>
      <c r="F43" s="16">
        <f t="shared" si="12"/>
        <v>0</v>
      </c>
      <c r="G43" s="17"/>
      <c r="H43" s="16">
        <f t="shared" ref="H43" si="21">F43+G43</f>
        <v>0</v>
      </c>
      <c r="I43" s="17"/>
      <c r="J43" s="16">
        <f t="shared" ref="J43" si="22">H43+I43</f>
        <v>0</v>
      </c>
      <c r="K43" s="77"/>
      <c r="L43" s="16">
        <f t="shared" ref="L43" si="23">J43+K43</f>
        <v>0</v>
      </c>
      <c r="M43" s="77"/>
      <c r="N43" s="16">
        <f t="shared" ref="N43" si="24">L43+M43</f>
        <v>0</v>
      </c>
      <c r="O43" s="78"/>
      <c r="P43" s="16">
        <f t="shared" ref="P43" si="25">N43+O43</f>
        <v>0</v>
      </c>
      <c r="Q43" s="78"/>
      <c r="R43" s="16">
        <f t="shared" si="19"/>
        <v>0</v>
      </c>
      <c r="S43" s="78"/>
      <c r="T43" s="16">
        <f t="shared" si="20"/>
        <v>0</v>
      </c>
      <c r="U43" s="78"/>
      <c r="V43" s="16">
        <f t="shared" ref="V43" si="26">R43+U43</f>
        <v>0</v>
      </c>
      <c r="W43" s="18"/>
      <c r="X43" s="92">
        <f t="shared" ref="X43" si="27">T43+W43</f>
        <v>0</v>
      </c>
      <c r="Y43" s="86"/>
    </row>
    <row r="44" spans="1:27" x14ac:dyDescent="0.25">
      <c r="A44" s="93"/>
      <c r="B44" s="19" t="s">
        <v>26</v>
      </c>
      <c r="C44" s="25">
        <f>C45/SUM(C17:C42)</f>
        <v>1</v>
      </c>
      <c r="D44" s="25">
        <f>SUM(D17:D43)</f>
        <v>0.99999999999999978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3.3454181218462872E-2</v>
      </c>
      <c r="F44" s="26">
        <f>E44</f>
        <v>3.3454181218462872E-2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8.0057997623299626E-2</v>
      </c>
      <c r="H44" s="26">
        <f>F44+G44</f>
        <v>0.1135121788417625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0.12862516271226052</v>
      </c>
      <c r="J44" s="26">
        <f>H44+I44</f>
        <v>0.242137341554023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0.13802684648750527</v>
      </c>
      <c r="L44" s="26">
        <f>J44+K44</f>
        <v>0.38016418804152829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0.12900911145059743</v>
      </c>
      <c r="N44" s="26">
        <f>L44+M44</f>
        <v>0.50917329949212575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0.1351129750282058</v>
      </c>
      <c r="P44" s="26">
        <f>N44+O44</f>
        <v>0.64428627452033149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0.12556453614567148</v>
      </c>
      <c r="R44" s="26">
        <f>P44+Q44</f>
        <v>0.76985081066600292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0.12622200098583963</v>
      </c>
      <c r="T44" s="26">
        <f>R44+S44</f>
        <v>0.8960728116518426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7.7943925455234403E-2</v>
      </c>
      <c r="V44" s="26">
        <f>T44+U44</f>
        <v>0.97401673710707704</v>
      </c>
      <c r="W44" s="26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2.5983262892922996E-2</v>
      </c>
      <c r="X44" s="108">
        <f>V44+W44</f>
        <v>1</v>
      </c>
      <c r="Y44" s="87"/>
    </row>
    <row r="45" spans="1:27" x14ac:dyDescent="0.25">
      <c r="A45" s="94"/>
      <c r="B45" s="21" t="s">
        <v>27</v>
      </c>
      <c r="C45" s="20">
        <f>SUM(C17:C43)</f>
        <v>4082651.78</v>
      </c>
      <c r="D45" s="25">
        <f>D44</f>
        <v>0.99999999999999978</v>
      </c>
      <c r="E45" s="137">
        <f>($C$45*E44)</f>
        <v>136581.77250000002</v>
      </c>
      <c r="F45" s="137"/>
      <c r="G45" s="137">
        <f t="shared" ref="G45" si="28">($C$45*G44)</f>
        <v>326848.92649999994</v>
      </c>
      <c r="H45" s="137"/>
      <c r="I45" s="137">
        <f t="shared" ref="I45" si="29">($C$45*I44)</f>
        <v>525131.74950000003</v>
      </c>
      <c r="J45" s="137"/>
      <c r="K45" s="137">
        <f t="shared" ref="K45" si="30">($C$45*K44)</f>
        <v>563515.55050000013</v>
      </c>
      <c r="L45" s="137"/>
      <c r="M45" s="137">
        <f t="shared" ref="M45" si="31">($C$45*M44)</f>
        <v>526699.2784999999</v>
      </c>
      <c r="N45" s="137"/>
      <c r="O45" s="137">
        <f t="shared" ref="O45" si="32">($C$45*O44)</f>
        <v>551619.22799999989</v>
      </c>
      <c r="P45" s="137"/>
      <c r="Q45" s="137">
        <f t="shared" ref="Q45" si="33">($C$45*Q44)</f>
        <v>512636.277</v>
      </c>
      <c r="R45" s="137"/>
      <c r="S45" s="137">
        <f t="shared" ref="S45" si="34">($C$45*S44)</f>
        <v>515320.4769999999</v>
      </c>
      <c r="T45" s="137"/>
      <c r="U45" s="137">
        <f t="shared" ref="U45:W45" si="35">($C$45*U44)</f>
        <v>318217.90600000002</v>
      </c>
      <c r="V45" s="137"/>
      <c r="W45" s="137">
        <f t="shared" si="35"/>
        <v>106080.61450000001</v>
      </c>
      <c r="X45" s="146"/>
      <c r="Y45" s="88"/>
    </row>
    <row r="46" spans="1:27" ht="15.75" thickBot="1" x14ac:dyDescent="0.3">
      <c r="A46" s="95"/>
      <c r="B46" s="96" t="s">
        <v>28</v>
      </c>
      <c r="C46" s="97"/>
      <c r="D46" s="97"/>
      <c r="E46" s="144">
        <f>E45</f>
        <v>136581.77250000002</v>
      </c>
      <c r="F46" s="144"/>
      <c r="G46" s="144">
        <f>G45+E46</f>
        <v>463430.69899999996</v>
      </c>
      <c r="H46" s="144"/>
      <c r="I46" s="144">
        <f t="shared" ref="I46" si="36">I45+G46</f>
        <v>988562.44849999994</v>
      </c>
      <c r="J46" s="144"/>
      <c r="K46" s="144">
        <f t="shared" ref="K46" si="37">K45+I46</f>
        <v>1552077.9990000001</v>
      </c>
      <c r="L46" s="144"/>
      <c r="M46" s="144">
        <f t="shared" ref="M46" si="38">M45+K46</f>
        <v>2078777.2774999999</v>
      </c>
      <c r="N46" s="144"/>
      <c r="O46" s="144">
        <f t="shared" ref="O46" si="39">O45+M46</f>
        <v>2630396.5055</v>
      </c>
      <c r="P46" s="144"/>
      <c r="Q46" s="144">
        <f t="shared" ref="Q46" si="40">Q45+O46</f>
        <v>3143032.7824999997</v>
      </c>
      <c r="R46" s="144"/>
      <c r="S46" s="144">
        <f t="shared" ref="S46" si="41">S45+Q46</f>
        <v>3658353.2594999997</v>
      </c>
      <c r="T46" s="144"/>
      <c r="U46" s="144">
        <f>U45+S46</f>
        <v>3976571.1654999997</v>
      </c>
      <c r="V46" s="144"/>
      <c r="W46" s="144">
        <f>W45+U46</f>
        <v>4082651.78</v>
      </c>
      <c r="X46" s="147"/>
      <c r="Y46" s="88"/>
    </row>
    <row r="48" spans="1:27" x14ac:dyDescent="0.25">
      <c r="A48" s="79"/>
      <c r="B48" s="79"/>
      <c r="C48" s="23"/>
      <c r="D48" s="79"/>
      <c r="E48" s="79"/>
      <c r="F48" s="79"/>
      <c r="G48" s="79"/>
      <c r="H48" s="79"/>
      <c r="I48" s="79"/>
      <c r="J48" s="79"/>
      <c r="K48" s="23"/>
      <c r="L48" s="23"/>
      <c r="M48" s="23"/>
      <c r="N48" s="23"/>
      <c r="O48" s="23"/>
      <c r="P48" s="23"/>
      <c r="Q48" s="23"/>
      <c r="R48" s="23"/>
      <c r="S48" s="23"/>
      <c r="T48" s="23" t="s">
        <v>1186</v>
      </c>
      <c r="U48" s="23"/>
      <c r="V48" s="23"/>
      <c r="W48" s="23"/>
      <c r="X48" s="23"/>
      <c r="Y48" s="23"/>
    </row>
    <row r="49" spans="1:25" x14ac:dyDescent="0.25">
      <c r="A49" s="23" t="s">
        <v>31</v>
      </c>
      <c r="B49" s="23"/>
      <c r="C49" s="23"/>
      <c r="D49" s="23" t="s">
        <v>53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</row>
    <row r="50" spans="1:2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</row>
    <row r="51" spans="1:2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</row>
    <row r="52" spans="1:2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</row>
    <row r="53" spans="1:2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</row>
    <row r="54" spans="1:2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</row>
    <row r="55" spans="1:2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</row>
    <row r="56" spans="1:2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</row>
    <row r="57" spans="1:2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</row>
  </sheetData>
  <sheetProtection algorithmName="SHA-512" hashValue="4j8iXVIWSU+aInXjF0Fwb+u4Juvy11FFxMDA2W4ycp0D3IV5X7she2Ih6Ol+qenmU+8cvy+fBYxAtzdrWWmERA==" saltValue="uwVjifJrILTWs/SnjfxD9w==" spinCount="100000" sheet="1" objects="1" scenarios="1" selectLockedCells="1"/>
  <mergeCells count="34">
    <mergeCell ref="S45:T45"/>
    <mergeCell ref="S46:T46"/>
    <mergeCell ref="W15:X15"/>
    <mergeCell ref="W45:X45"/>
    <mergeCell ref="W46:X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X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">
    <cfRule type="cellIs" dxfId="12" priority="23" stopIfTrue="1" operator="equal">
      <formula>D17+F17-100</formula>
    </cfRule>
  </conditionalFormatting>
  <conditionalFormatting sqref="N43">
    <cfRule type="cellIs" dxfId="11" priority="22" stopIfTrue="1" operator="equal">
      <formula>L43+N43-100</formula>
    </cfRule>
  </conditionalFormatting>
  <conditionalFormatting sqref="L43">
    <cfRule type="cellIs" dxfId="10" priority="21" stopIfTrue="1" operator="equal">
      <formula>J43+L43-100</formula>
    </cfRule>
  </conditionalFormatting>
  <conditionalFormatting sqref="J43">
    <cfRule type="cellIs" dxfId="9" priority="20" stopIfTrue="1" operator="equal">
      <formula>H43+J43-100</formula>
    </cfRule>
  </conditionalFormatting>
  <conditionalFormatting sqref="H43">
    <cfRule type="cellIs" dxfId="8" priority="19" stopIfTrue="1" operator="equal">
      <formula>F43+H43-100</formula>
    </cfRule>
  </conditionalFormatting>
  <conditionalFormatting sqref="F17:F43 H17:H43 J17:J43 L17:L43 N17:N43 P17:P43 R17:R43 T17:T43 V17:V43 X17:Y43">
    <cfRule type="cellIs" dxfId="7" priority="12" operator="equal">
      <formula>0</formula>
    </cfRule>
  </conditionalFormatting>
  <conditionalFormatting sqref="Y17:Y43">
    <cfRule type="cellIs" dxfId="6" priority="25" stopIfTrue="1" operator="equal">
      <formula>O17+Y17-100</formula>
    </cfRule>
  </conditionalFormatting>
  <conditionalFormatting sqref="X17:X43">
    <cfRule type="cellIs" dxfId="5" priority="26" stopIfTrue="1" operator="equal">
      <formula>T17+X17-100</formula>
    </cfRule>
  </conditionalFormatting>
  <conditionalFormatting sqref="V17:V43">
    <cfRule type="cellIs" dxfId="4" priority="4" stopIfTrue="1" operator="equal">
      <formula>R17+V17-100</formula>
    </cfRule>
  </conditionalFormatting>
  <conditionalFormatting sqref="V17:V43">
    <cfRule type="cellIs" dxfId="3" priority="3" stopIfTrue="1" operator="equal">
      <formula>T17+V17-100</formula>
    </cfRule>
  </conditionalFormatting>
  <conditionalFormatting sqref="X17:X41">
    <cfRule type="cellIs" dxfId="2" priority="2" stopIfTrue="1" operator="equal">
      <formula>T17+X17-100</formula>
    </cfRule>
  </conditionalFormatting>
  <conditionalFormatting sqref="X17:X41">
    <cfRule type="cellIs" dxfId="1" priority="1" stopIfTrue="1" operator="equal">
      <formula>V17+X17-100</formula>
    </cfRule>
  </conditionalFormatting>
  <pageMargins left="0.19685039370078741" right="0.19685039370078741" top="0.39370078740157483" bottom="0.39370078740157483" header="0.31496062992125984" footer="0.31496062992125984"/>
  <pageSetup paperSize="9" scale="65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operator="containsText" id="{545466F1-51E7-4D0E-96E1-1A7BEA910F3D}">
            <xm:f>NOT(ISERROR(SEARCH($AA$39,AA17)))</xm:f>
            <xm:f>$AA$39</xm:f>
            <x14:dxf>
              <font>
                <b/>
                <i val="0"/>
                <color rgb="FFFF0000"/>
              </font>
            </x14:dxf>
          </x14:cfRule>
          <xm:sqref>AA17:AA43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6"/>
  <sheetViews>
    <sheetView workbookViewId="0">
      <selection activeCell="E22" sqref="E2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</cols>
  <sheetData>
    <row r="1" spans="1:5" x14ac:dyDescent="0.25">
      <c r="A1" s="40"/>
      <c r="B1" s="40"/>
      <c r="C1" s="40"/>
      <c r="D1" s="40"/>
      <c r="E1" s="40"/>
    </row>
    <row r="2" spans="1:5" x14ac:dyDescent="0.25">
      <c r="A2" s="40"/>
      <c r="B2" s="40"/>
      <c r="C2" s="40"/>
      <c r="D2" s="40"/>
      <c r="E2" s="40"/>
    </row>
    <row r="3" spans="1:5" x14ac:dyDescent="0.25">
      <c r="A3" s="40"/>
      <c r="B3" s="40"/>
      <c r="C3" s="40"/>
      <c r="D3" s="40"/>
      <c r="E3" s="40"/>
    </row>
    <row r="4" spans="1:5" x14ac:dyDescent="0.25">
      <c r="A4" s="40"/>
      <c r="B4" s="40"/>
      <c r="C4" s="40"/>
      <c r="D4" s="40"/>
      <c r="E4" s="40"/>
    </row>
    <row r="5" spans="1:5" x14ac:dyDescent="0.25">
      <c r="A5" s="40"/>
      <c r="B5" s="40"/>
      <c r="C5" s="40"/>
      <c r="D5" s="40"/>
      <c r="E5" s="40"/>
    </row>
    <row r="6" spans="1:5" x14ac:dyDescent="0.25">
      <c r="A6" s="40"/>
      <c r="B6" s="40"/>
      <c r="C6" s="40"/>
      <c r="D6" s="40"/>
      <c r="E6" s="40"/>
    </row>
    <row r="7" spans="1:5" x14ac:dyDescent="0.25">
      <c r="A7" s="40"/>
      <c r="B7" s="40"/>
      <c r="C7" s="40"/>
      <c r="D7" s="40"/>
      <c r="E7" s="40"/>
    </row>
    <row r="8" spans="1:5" x14ac:dyDescent="0.25">
      <c r="A8" s="157" t="s">
        <v>48</v>
      </c>
      <c r="B8" s="157"/>
      <c r="C8" s="157"/>
      <c r="D8" s="40"/>
      <c r="E8" s="57" t="s">
        <v>49</v>
      </c>
    </row>
    <row r="9" spans="1:5" x14ac:dyDescent="0.25">
      <c r="A9" s="40"/>
      <c r="B9" s="73"/>
      <c r="C9" s="73"/>
      <c r="D9" s="73"/>
      <c r="E9" s="74" t="s">
        <v>50</v>
      </c>
    </row>
    <row r="10" spans="1:5" x14ac:dyDescent="0.25">
      <c r="A10" s="40"/>
      <c r="B10" s="40"/>
      <c r="C10" s="40"/>
      <c r="D10" s="40"/>
      <c r="E10" s="40"/>
    </row>
    <row r="11" spans="1:5" x14ac:dyDescent="0.25">
      <c r="A11" s="75" t="s">
        <v>32</v>
      </c>
      <c r="B11" s="75" t="s">
        <v>58</v>
      </c>
      <c r="C11" s="166" t="s">
        <v>33</v>
      </c>
      <c r="D11" s="167"/>
      <c r="E11" s="168"/>
    </row>
    <row r="12" spans="1:5" x14ac:dyDescent="0.25">
      <c r="A12" s="33"/>
      <c r="B12" s="33"/>
      <c r="C12" s="169" t="str">
        <f>Import.Município</f>
        <v>CORONEL VIVIDA - PR</v>
      </c>
      <c r="D12" s="170"/>
      <c r="E12" s="171"/>
    </row>
    <row r="13" spans="1:5" x14ac:dyDescent="0.25">
      <c r="A13" s="34"/>
      <c r="B13" s="34"/>
      <c r="C13" s="35"/>
      <c r="D13" s="34"/>
      <c r="E13" s="34"/>
    </row>
    <row r="14" spans="1:5" ht="15" customHeight="1" x14ac:dyDescent="0.25">
      <c r="A14" s="76" t="s">
        <v>34</v>
      </c>
      <c r="B14" s="158" t="str">
        <f>ORÇAMENTO!A7</f>
        <v xml:space="preserve">OBJETO: CONSTRUÇÃO DE CRECHE PRÉ-ESCOLA - TIPO 1 </v>
      </c>
      <c r="C14" s="160" t="str">
        <f>ORÇAMENTO!A8</f>
        <v>LOCALIZAÇÃO: CHÁCARA Nº 24, DO LOTEAMENTO SÃO LUIZ - RUA HENRIQUE ZANELLA</v>
      </c>
      <c r="D14" s="161"/>
      <c r="E14" s="162"/>
    </row>
    <row r="15" spans="1:5" ht="25.5" customHeight="1" x14ac:dyDescent="0.25">
      <c r="A15" s="36" t="s">
        <v>51</v>
      </c>
      <c r="B15" s="159"/>
      <c r="C15" s="163"/>
      <c r="D15" s="164"/>
      <c r="E15" s="165"/>
    </row>
    <row r="16" spans="1:5" x14ac:dyDescent="0.25">
      <c r="A16" s="37"/>
      <c r="B16" s="37"/>
      <c r="C16" s="38"/>
      <c r="D16" s="38"/>
      <c r="E16" s="37"/>
    </row>
    <row r="17" spans="1:13" x14ac:dyDescent="0.25">
      <c r="A17" s="39" t="s">
        <v>35</v>
      </c>
      <c r="B17" s="37"/>
      <c r="C17" s="38"/>
      <c r="D17" s="38"/>
      <c r="E17" s="116">
        <v>1</v>
      </c>
    </row>
    <row r="18" spans="1:13" x14ac:dyDescent="0.25">
      <c r="A18" s="149" t="s">
        <v>835</v>
      </c>
      <c r="B18" s="150"/>
      <c r="C18" s="150"/>
      <c r="D18" s="150"/>
      <c r="E18" s="151"/>
    </row>
    <row r="19" spans="1:13" x14ac:dyDescent="0.25">
      <c r="A19" s="40"/>
      <c r="B19" s="40"/>
      <c r="C19" s="40"/>
      <c r="D19" s="40"/>
      <c r="E19" s="40"/>
      <c r="H19" t="s">
        <v>836</v>
      </c>
      <c r="K19" t="s">
        <v>54</v>
      </c>
      <c r="L19" t="s">
        <v>55</v>
      </c>
      <c r="M19" t="s">
        <v>56</v>
      </c>
    </row>
    <row r="20" spans="1:13" x14ac:dyDescent="0.25">
      <c r="A20" s="41" t="s">
        <v>36</v>
      </c>
      <c r="B20" s="42"/>
      <c r="C20" s="42"/>
      <c r="D20" s="43" t="s">
        <v>37</v>
      </c>
      <c r="E20" s="43" t="s">
        <v>38</v>
      </c>
    </row>
    <row r="21" spans="1:13" ht="15" customHeight="1" x14ac:dyDescent="0.25">
      <c r="A21" s="44" t="s">
        <v>838</v>
      </c>
      <c r="B21" s="45"/>
      <c r="C21" s="45"/>
      <c r="D21" s="46" t="s">
        <v>39</v>
      </c>
      <c r="E21" s="47">
        <v>0.05</v>
      </c>
      <c r="H21" t="s">
        <v>63</v>
      </c>
      <c r="K21" s="115">
        <v>0.03</v>
      </c>
      <c r="L21" s="115">
        <v>0.04</v>
      </c>
      <c r="M21" s="115">
        <v>5.5E-2</v>
      </c>
    </row>
    <row r="22" spans="1:13" x14ac:dyDescent="0.25">
      <c r="A22" s="48" t="s">
        <v>839</v>
      </c>
      <c r="B22" s="49"/>
      <c r="C22" s="49"/>
      <c r="D22" s="50" t="s">
        <v>847</v>
      </c>
      <c r="E22" s="51">
        <v>8.0000000000000002E-3</v>
      </c>
      <c r="H22" t="s">
        <v>63</v>
      </c>
      <c r="K22" s="115">
        <v>8.0000000000000002E-3</v>
      </c>
      <c r="L22" s="115">
        <v>8.0000000000000002E-3</v>
      </c>
      <c r="M22" s="115">
        <v>0.01</v>
      </c>
    </row>
    <row r="23" spans="1:13" x14ac:dyDescent="0.25">
      <c r="A23" s="48" t="s">
        <v>840</v>
      </c>
      <c r="B23" s="49"/>
      <c r="C23" s="49"/>
      <c r="D23" s="50" t="s">
        <v>40</v>
      </c>
      <c r="E23" s="51">
        <v>0.01</v>
      </c>
      <c r="H23" t="s">
        <v>63</v>
      </c>
      <c r="K23" s="115">
        <v>9.7000000000000003E-3</v>
      </c>
      <c r="L23" s="115">
        <v>1.2699999999999999E-2</v>
      </c>
      <c r="M23" s="115">
        <v>1.2699999999999999E-2</v>
      </c>
    </row>
    <row r="24" spans="1:13" x14ac:dyDescent="0.25">
      <c r="A24" s="48" t="s">
        <v>841</v>
      </c>
      <c r="B24" s="49"/>
      <c r="C24" s="49"/>
      <c r="D24" s="50" t="s">
        <v>41</v>
      </c>
      <c r="E24" s="51">
        <v>0.01</v>
      </c>
      <c r="H24" t="s">
        <v>63</v>
      </c>
      <c r="K24" s="115">
        <v>5.8999999999999999E-3</v>
      </c>
      <c r="L24" s="115">
        <v>1.23E-2</v>
      </c>
      <c r="M24" s="115">
        <v>1.3899999999999999E-2</v>
      </c>
    </row>
    <row r="25" spans="1:13" x14ac:dyDescent="0.25">
      <c r="A25" s="52" t="s">
        <v>842</v>
      </c>
      <c r="B25" s="53"/>
      <c r="C25" s="53"/>
      <c r="D25" s="50" t="s">
        <v>42</v>
      </c>
      <c r="E25" s="54">
        <v>8.1100000000000005E-2</v>
      </c>
      <c r="H25" t="s">
        <v>63</v>
      </c>
      <c r="K25" s="115">
        <v>6.1600000000000002E-2</v>
      </c>
      <c r="L25" s="115">
        <v>7.400000000000001E-2</v>
      </c>
      <c r="M25" s="115">
        <v>8.9600000000000013E-2</v>
      </c>
    </row>
    <row r="26" spans="1:13" x14ac:dyDescent="0.25">
      <c r="A26" s="52" t="s">
        <v>843</v>
      </c>
      <c r="B26" s="55"/>
      <c r="C26" s="56"/>
      <c r="D26" s="57" t="s">
        <v>848</v>
      </c>
      <c r="E26" s="54">
        <v>3.6499999999999998E-2</v>
      </c>
      <c r="H26" t="s">
        <v>63</v>
      </c>
      <c r="K26" s="115">
        <v>3.6499999999999998E-2</v>
      </c>
      <c r="L26" s="115">
        <v>3.6499999999999998E-2</v>
      </c>
      <c r="M26" s="115">
        <v>3.6499999999999998E-2</v>
      </c>
    </row>
    <row r="27" spans="1:13" x14ac:dyDescent="0.25">
      <c r="A27" s="58" t="s">
        <v>844</v>
      </c>
      <c r="B27" s="55"/>
      <c r="C27" s="56"/>
      <c r="D27" s="57" t="s">
        <v>849</v>
      </c>
      <c r="E27" s="54">
        <v>0.03</v>
      </c>
      <c r="H27" t="s">
        <v>63</v>
      </c>
      <c r="K27" s="115">
        <v>0</v>
      </c>
      <c r="L27" s="115">
        <v>2.5000000000000001E-2</v>
      </c>
      <c r="M27" s="115">
        <v>0.05</v>
      </c>
    </row>
    <row r="28" spans="1:13" x14ac:dyDescent="0.25">
      <c r="A28" s="58" t="s">
        <v>845</v>
      </c>
      <c r="B28" s="109"/>
      <c r="C28" s="59"/>
      <c r="D28" s="57" t="s">
        <v>850</v>
      </c>
      <c r="E28" s="110">
        <v>4.4999999999999998E-2</v>
      </c>
      <c r="H28" t="s">
        <v>63</v>
      </c>
      <c r="K28" s="115">
        <v>0</v>
      </c>
      <c r="L28" s="115">
        <v>4.4999999999999998E-2</v>
      </c>
      <c r="M28" s="115">
        <v>4.4999999999999998E-2</v>
      </c>
    </row>
    <row r="29" spans="1:13" x14ac:dyDescent="0.25">
      <c r="A29" s="111" t="s">
        <v>846</v>
      </c>
      <c r="B29" s="112"/>
      <c r="C29" s="113"/>
      <c r="D29" s="114" t="s">
        <v>851</v>
      </c>
      <c r="E29" s="60">
        <f>IF($E17=$A$144,0,ROUND((((1+E21+E22+E23)*(1+E24)*(1+E25)/(1-(E26+E27)))-1),4))</f>
        <v>0.2492</v>
      </c>
      <c r="H29" t="s">
        <v>837</v>
      </c>
      <c r="K29" s="115">
        <v>0.2034</v>
      </c>
      <c r="L29" s="115">
        <v>0.22120000000000001</v>
      </c>
      <c r="M29" s="115">
        <v>0.25</v>
      </c>
    </row>
    <row r="30" spans="1:13" x14ac:dyDescent="0.25">
      <c r="A30" s="117" t="s">
        <v>853</v>
      </c>
      <c r="B30" s="118"/>
      <c r="C30" s="118"/>
      <c r="D30" s="119" t="s">
        <v>852</v>
      </c>
      <c r="E30" s="120">
        <f>IF(A18=" - Fornecimento de Materiais e Equipamentos (Aquisição direta)",0,ROUND((((1+SUM(E$21:E$23))*(1+E$24)*(1+E$25))/(1-SUM(E$26:E$28)))-1,4))</f>
        <v>0.3125</v>
      </c>
    </row>
    <row r="31" spans="1:13" x14ac:dyDescent="0.25">
      <c r="A31" s="40"/>
      <c r="B31" s="40"/>
      <c r="C31" s="40"/>
      <c r="D31" s="40"/>
      <c r="E31" s="40"/>
    </row>
    <row r="32" spans="1:13" x14ac:dyDescent="0.25">
      <c r="A32" s="40" t="s">
        <v>43</v>
      </c>
      <c r="B32" s="40"/>
      <c r="C32" s="40"/>
      <c r="D32" s="40"/>
      <c r="E32" s="40"/>
    </row>
    <row r="33" spans="1:5" x14ac:dyDescent="0.25">
      <c r="A33" s="40"/>
      <c r="B33" s="40"/>
      <c r="C33" s="40"/>
      <c r="D33" s="40"/>
      <c r="E33" s="40"/>
    </row>
    <row r="34" spans="1:5" x14ac:dyDescent="0.25">
      <c r="A34" s="152" t="e">
        <f>IF(AND(A18=" - Fornecimento de Materiais e Equipamentos (Aquisição direta)",#REF!=0),"",IF(OR($AC$10&lt;$AE$10,$AC$10&gt;$AF$10)=TRUE(),$AE$21,""))</f>
        <v>#REF!</v>
      </c>
      <c r="B34" s="152"/>
      <c r="C34" s="152"/>
      <c r="D34" s="152"/>
      <c r="E34" s="152"/>
    </row>
    <row r="35" spans="1:5" x14ac:dyDescent="0.25">
      <c r="A35" s="61"/>
      <c r="B35" s="61"/>
      <c r="C35" s="61"/>
      <c r="D35" s="61"/>
      <c r="E35" s="61"/>
    </row>
    <row r="36" spans="1:5" ht="15.75" customHeight="1" x14ac:dyDescent="0.25">
      <c r="A36" s="153" t="s">
        <v>44</v>
      </c>
      <c r="B36" s="154"/>
      <c r="C36" s="154"/>
      <c r="D36" s="154"/>
      <c r="E36" s="62">
        <v>0.6</v>
      </c>
    </row>
    <row r="37" spans="1:5" x14ac:dyDescent="0.25">
      <c r="A37" s="153" t="s">
        <v>45</v>
      </c>
      <c r="B37" s="154"/>
      <c r="C37" s="154"/>
      <c r="D37" s="62">
        <v>0.05</v>
      </c>
      <c r="E37" s="61"/>
    </row>
    <row r="38" spans="1:5" x14ac:dyDescent="0.25">
      <c r="A38" s="63"/>
      <c r="B38" s="64"/>
      <c r="C38" s="64"/>
      <c r="D38" s="65"/>
      <c r="E38" s="61"/>
    </row>
    <row r="39" spans="1:5" x14ac:dyDescent="0.25">
      <c r="A39" s="155" t="s">
        <v>46</v>
      </c>
      <c r="B39" s="156"/>
      <c r="C39" s="156"/>
      <c r="D39" s="156"/>
      <c r="E39" s="156"/>
    </row>
    <row r="42" spans="1:5" x14ac:dyDescent="0.25">
      <c r="A42" s="66"/>
      <c r="B42" s="67"/>
      <c r="C42" s="68"/>
      <c r="D42" s="68"/>
      <c r="E42" s="68"/>
    </row>
    <row r="43" spans="1:5" x14ac:dyDescent="0.25">
      <c r="A43" s="40" t="s">
        <v>53</v>
      </c>
      <c r="B43" s="40"/>
      <c r="C43" s="53"/>
      <c r="D43" s="40"/>
      <c r="E43" s="40"/>
    </row>
    <row r="44" spans="1:5" x14ac:dyDescent="0.25">
      <c r="A44" s="148" t="s">
        <v>52</v>
      </c>
      <c r="B44" s="148"/>
      <c r="C44" s="148"/>
      <c r="D44" s="69" t="s">
        <v>47</v>
      </c>
      <c r="E44" s="70" t="s">
        <v>854</v>
      </c>
    </row>
    <row r="45" spans="1:5" x14ac:dyDescent="0.25">
      <c r="A45" s="148" t="s">
        <v>57</v>
      </c>
      <c r="B45" s="148"/>
      <c r="C45" s="148"/>
      <c r="D45" s="40"/>
      <c r="E45" s="40"/>
    </row>
    <row r="46" spans="1:5" x14ac:dyDescent="0.25">
      <c r="A46" s="40"/>
      <c r="B46" s="71"/>
      <c r="C46" s="72"/>
      <c r="D46" s="40"/>
      <c r="E46" s="40"/>
    </row>
  </sheetData>
  <sheetProtection algorithmName="SHA-512" hashValue="k1yoA5B+ea9BeU366SwsAhe3tY4UzChzKeXQ6cfRjVYKc21QhOyvkeARdeSgXSHO8y4NH3YLKK0yTJO+7qS31A==" saltValue="qiaDsGri8iKvOVyBaia9Sg==" spinCount="100000" sheet="1" objects="1" scenarios="1"/>
  <mergeCells count="12">
    <mergeCell ref="A8:C8"/>
    <mergeCell ref="B14:B15"/>
    <mergeCell ref="C14:E15"/>
    <mergeCell ref="C11:E11"/>
    <mergeCell ref="C12:E12"/>
    <mergeCell ref="A44:C44"/>
    <mergeCell ref="A45:C45"/>
    <mergeCell ref="A18:E18"/>
    <mergeCell ref="A34:E34"/>
    <mergeCell ref="A36:D36"/>
    <mergeCell ref="A37:C37"/>
    <mergeCell ref="A39:E39"/>
  </mergeCells>
  <dataValidations count="2">
    <dataValidation type="decimal" allowBlank="1" showInputMessage="1" showErrorMessage="1" sqref="D37" xr:uid="{00000000-0002-0000-0200-000000000000}">
      <formula1>0</formula1>
      <formula2>0.05</formula2>
    </dataValidation>
    <dataValidation type="list" allowBlank="1" showErrorMessage="1" sqref="A18 F18:G18" xr:uid="{24F3DCCA-D5ED-43F8-826C-6F69D89F9781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3</cp:lastModifiedBy>
  <cp:lastPrinted>2022-09-27T13:53:36Z</cp:lastPrinted>
  <dcterms:created xsi:type="dcterms:W3CDTF">2013-05-17T17:26:46Z</dcterms:created>
  <dcterms:modified xsi:type="dcterms:W3CDTF">2022-10-20T13:21:19Z</dcterms:modified>
</cp:coreProperties>
</file>